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60A4E499-B1D1-41D5-A840-1A8FFBEFC9FD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Comparison" sheetId="1" r:id="rId1"/>
    <sheet name="Renew or Continue" sheetId="2" r:id="rId2"/>
    <sheet name="Renew or Cont-2" sheetId="3" r:id="rId3"/>
  </sheets>
  <calcPr calcId="191029"/>
</workbook>
</file>

<file path=xl/calcChain.xml><?xml version="1.0" encoding="utf-8"?>
<calcChain xmlns="http://schemas.openxmlformats.org/spreadsheetml/2006/main">
  <c r="B5" i="3" l="1"/>
  <c r="B3" i="3"/>
  <c r="B4" i="3" s="1"/>
  <c r="C2" i="3"/>
  <c r="D2" i="3" s="1"/>
  <c r="D11" i="3" s="1"/>
  <c r="B11" i="3"/>
  <c r="B6" i="3"/>
  <c r="B7" i="3" s="1"/>
  <c r="C3" i="3" l="1"/>
  <c r="C4" i="3" s="1"/>
  <c r="C8" i="3" s="1"/>
  <c r="C12" i="3" s="1"/>
  <c r="D3" i="3"/>
  <c r="D4" i="3" s="1"/>
  <c r="D8" i="3" s="1"/>
  <c r="D12" i="3" s="1"/>
  <c r="C11" i="3"/>
  <c r="B8" i="3"/>
  <c r="B9" i="3" s="1"/>
  <c r="B15" i="3" s="1"/>
  <c r="B16" i="3" s="1"/>
  <c r="B17" i="3" s="1"/>
  <c r="B18" i="3" s="1"/>
  <c r="B5" i="2"/>
  <c r="C5" i="2"/>
  <c r="D5" i="2"/>
  <c r="D9" i="3" l="1"/>
  <c r="D15" i="3" s="1"/>
  <c r="D16" i="3" s="1"/>
  <c r="D17" i="3" s="1"/>
  <c r="D18" i="3" s="1"/>
  <c r="C9" i="3"/>
  <c r="C15" i="3" s="1"/>
  <c r="C16" i="3" s="1"/>
  <c r="C17" i="3" s="1"/>
  <c r="C18" i="3" s="1"/>
  <c r="B12" i="3"/>
</calcChain>
</file>

<file path=xl/sharedStrings.xml><?xml version="1.0" encoding="utf-8"?>
<sst xmlns="http://schemas.openxmlformats.org/spreadsheetml/2006/main" count="193" uniqueCount="125">
  <si>
    <t>Feature</t>
  </si>
  <si>
    <t>HPCL IDFC Power+</t>
  </si>
  <si>
    <t>BPCL SBI Octane</t>
  </si>
  <si>
    <t>Indian Oil RBL XTRA</t>
  </si>
  <si>
    <t>Joining Fees</t>
  </si>
  <si>
    <t>Annual Fees</t>
  </si>
  <si>
    <t>Fees Waiver</t>
  </si>
  <si>
    <t>Welcome Benefit</t>
  </si>
  <si>
    <t>Reward Points</t>
  </si>
  <si>
    <t>Reward Value (1 RP)</t>
  </si>
  <si>
    <t>Fuel Benefit</t>
  </si>
  <si>
    <t>Fuel Max Spend</t>
  </si>
  <si>
    <t>Fuel Max RP - Monthly</t>
  </si>
  <si>
    <t>Max Rupees - Monthly</t>
  </si>
  <si>
    <t>Max Rupees - Annual</t>
  </si>
  <si>
    <t>Surcharge Waiver / Happy Coins</t>
  </si>
  <si>
    <t>Surcharge Condition</t>
  </si>
  <si>
    <t>Groceries + Utilities</t>
  </si>
  <si>
    <t>Groceries, Dept Stores, Movies &amp; Dining</t>
  </si>
  <si>
    <t>Online</t>
  </si>
  <si>
    <t>UPI</t>
  </si>
  <si>
    <t>Lounge Access (Domestic)</t>
  </si>
  <si>
    <t>Spend Condition</t>
  </si>
  <si>
    <t>RSA</t>
  </si>
  <si>
    <t>Personal Accident Cover</t>
  </si>
  <si>
    <t>Lost Card Liability Cover</t>
  </si>
  <si>
    <t>Redemption Type</t>
  </si>
  <si>
    <t>Redemption Where</t>
  </si>
  <si>
    <t>Redemption Fee</t>
  </si>
  <si>
    <t>Monthly Spend (₹5,000)</t>
  </si>
  <si>
    <t>Monthly Benefit (₹5,000)</t>
  </si>
  <si>
    <t>Annual Spend (₹5,000)</t>
  </si>
  <si>
    <t>Annual Benefit (₹5,000)</t>
  </si>
  <si>
    <t>Monthly Spend (₹10,000)</t>
  </si>
  <si>
    <t>Monthly Benefit (₹10,000)</t>
  </si>
  <si>
    <t>Annual Spend (₹10,000)</t>
  </si>
  <si>
    <t>Annual Benefit (₹10,000)</t>
  </si>
  <si>
    <t>₹499</t>
  </si>
  <si>
    <t>₹1,50,000</t>
  </si>
  <si>
    <t>₹500 cashback on 1st HPCL fuel transaction of ₹500 or above</t>
  </si>
  <si>
    <t>1 RP/₹150, 6 HC/₹100</t>
  </si>
  <si>
    <t>₹0.25</t>
  </si>
  <si>
    <t>30X (5.0%)</t>
  </si>
  <si>
    <t>₹12,000</t>
  </si>
  <si>
    <t>2400</t>
  </si>
  <si>
    <t>₹600</t>
  </si>
  <si>
    <t>₹7,200</t>
  </si>
  <si>
    <t>1.5% Happy Coins</t>
  </si>
  <si>
    <t>&lt; ₹10,000</t>
  </si>
  <si>
    <t>3X (0.50%)</t>
  </si>
  <si>
    <t>1 per Quarter</t>
  </si>
  <si>
    <t>₹2,00,000</t>
  </si>
  <si>
    <t>₹25,000</t>
  </si>
  <si>
    <t>2 Steps</t>
  </si>
  <si>
    <t>HPCL Fuel Pumps</t>
  </si>
  <si>
    <t>₹99 + GST</t>
  </si>
  <si>
    <t>₹5,000</t>
  </si>
  <si>
    <t>₹266 (5.32%)</t>
  </si>
  <si>
    <t>₹60,000</t>
  </si>
  <si>
    <t>₹3,192</t>
  </si>
  <si>
    <t>₹10,000</t>
  </si>
  <si>
    <t>₹532 (5.32%)</t>
  </si>
  <si>
    <t>₹1,20,000</t>
  </si>
  <si>
    <t>₹6,384</t>
  </si>
  <si>
    <t>₹1,499</t>
  </si>
  <si>
    <t>6000 RP (₹1,500)</t>
  </si>
  <si>
    <t>1 RP/₹100</t>
  </si>
  <si>
    <t>25X (6.25%)</t>
  </si>
  <si>
    <t>2500</t>
  </si>
  <si>
    <t>₹625</t>
  </si>
  <si>
    <t>₹7,500</t>
  </si>
  <si>
    <t>1% waiver (max ₹100)</t>
  </si>
  <si>
    <t>&lt; ₹4,000</t>
  </si>
  <si>
    <t>10X (2.5%)</t>
  </si>
  <si>
    <t>1X (0.25%)</t>
  </si>
  <si>
    <t>2X (1.00%) (above ₹2,000)</t>
  </si>
  <si>
    <t>₹20,000 monthly</t>
  </si>
  <si>
    <t>₹1,00,000</t>
  </si>
  <si>
    <t>1 Step</t>
  </si>
  <si>
    <t>3719 BPCL retail outlets</t>
  </si>
  <si>
    <t>-</t>
  </si>
  <si>
    <t>₹354 (7.07%)</t>
  </si>
  <si>
    <t>₹4,248 (Rs 2,000 eGV on ₹3 Lakh)</t>
  </si>
  <si>
    <t>₹707 (7.07%)</t>
  </si>
  <si>
    <t>₹8,484</t>
  </si>
  <si>
    <t>₹1,500</t>
  </si>
  <si>
    <t>₹2,75,000</t>
  </si>
  <si>
    <t>3000 FP (₹1,500) on 1st Indian Oil fuel txn of ₹500 or above</t>
  </si>
  <si>
    <t>2 FP/₹100</t>
  </si>
  <si>
    <t>₹0.50</t>
  </si>
  <si>
    <t>15X (7.50%)</t>
  </si>
  <si>
    <t>₹13,333</t>
  </si>
  <si>
    <t>2000</t>
  </si>
  <si>
    <t>₹1,000</t>
  </si>
  <si>
    <t>1% waiver (max ₹200)</t>
  </si>
  <si>
    <t>₹500–₹4,000</t>
  </si>
  <si>
    <t>2X (1.00%)</t>
  </si>
  <si>
    <t>IndianOil XTRAREWARDS Program Participating Outlet</t>
  </si>
  <si>
    <t>₹416 (8.32%)</t>
  </si>
  <si>
    <t>₹4,992</t>
  </si>
  <si>
    <t>₹832 (8.32%)</t>
  </si>
  <si>
    <t>₹9,984</t>
  </si>
  <si>
    <t>Complimentary worth ₹1,399</t>
  </si>
  <si>
    <t>Effective Fees (incl. GST)</t>
  </si>
  <si>
    <t>Metric</t>
  </si>
  <si>
    <t>HPCL IDFC Power +</t>
  </si>
  <si>
    <t>Indian Oil RBL Xtra</t>
  </si>
  <si>
    <t>Fuel RP</t>
  </si>
  <si>
    <t>Fuel RP Value</t>
  </si>
  <si>
    <t>₹0</t>
  </si>
  <si>
    <t>Surcharge</t>
  </si>
  <si>
    <t>₹100</t>
  </si>
  <si>
    <t>Surcharge GST</t>
  </si>
  <si>
    <t>₹18</t>
  </si>
  <si>
    <t>NETT Value</t>
  </si>
  <si>
    <t>% Benefit</t>
  </si>
  <si>
    <t>Total Annual Spends</t>
  </si>
  <si>
    <t>Break-Even Amount</t>
  </si>
  <si>
    <t>Remaining Amount</t>
  </si>
  <si>
    <t>Nett Annual Savings</t>
  </si>
  <si>
    <t>Revised Annual Savings</t>
  </si>
  <si>
    <t>Revised Benefit</t>
  </si>
  <si>
    <t>Fuel Happy Coins Value</t>
  </si>
  <si>
    <t>Monthly Fuel Spends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</si>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</sst>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110">
    <xf numFmtId="0" fontId="0" fillId="0" borderId="0" xfId="0"/>
    <xf numFmtId="49" fontId="0" fillId="3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49" fontId="0" fillId="10" borderId="1" xfId="0" applyNumberForma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49" fontId="0" fillId="6" borderId="5" xfId="0" applyNumberForma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0" fillId="7" borderId="4" xfId="0" applyNumberFormat="1" applyFill="1" applyBorder="1" applyAlignment="1">
      <alignment horizontal="center" vertical="center" wrapText="1"/>
    </xf>
    <xf numFmtId="49" fontId="0" fillId="7" borderId="5" xfId="0" applyNumberForma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49" fontId="0" fillId="7" borderId="7" xfId="0" applyNumberForma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49" fontId="0" fillId="8" borderId="4" xfId="0" applyNumberFormat="1" applyFill="1" applyBorder="1" applyAlignment="1">
      <alignment horizontal="center" vertical="center" wrapText="1"/>
    </xf>
    <xf numFmtId="49" fontId="0" fillId="8" borderId="5" xfId="0" applyNumberForma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49" fontId="0" fillId="8" borderId="7" xfId="0" applyNumberForma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5" xfId="0" applyNumberForma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49" fontId="0" fillId="9" borderId="7" xfId="0" applyNumberForma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49" fontId="0" fillId="10" borderId="4" xfId="0" applyNumberFormat="1" applyFill="1" applyBorder="1" applyAlignment="1">
      <alignment horizontal="center" vertical="center" wrapText="1"/>
    </xf>
    <xf numFmtId="49" fontId="0" fillId="10" borderId="5" xfId="0" applyNumberForma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49" fontId="0" fillId="10" borderId="7" xfId="0" applyNumberForma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49" fontId="0" fillId="11" borderId="4" xfId="0" applyNumberFormat="1" applyFill="1" applyBorder="1" applyAlignment="1">
      <alignment horizontal="center" vertical="center" wrapText="1"/>
    </xf>
    <xf numFmtId="49" fontId="0" fillId="11" borderId="5" xfId="0" applyNumberForma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49" fontId="0" fillId="11" borderId="7" xfId="0" applyNumberForma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center" vertical="center" wrapText="1"/>
    </xf>
    <xf numFmtId="49" fontId="0" fillId="11" borderId="10" xfId="0" applyNumberFormat="1" applyFill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2" xfId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0" fontId="0" fillId="3" borderId="9" xfId="2" applyNumberFormat="1" applyFont="1" applyFill="1" applyBorder="1" applyAlignment="1">
      <alignment horizontal="center" vertical="center"/>
    </xf>
    <xf numFmtId="10" fontId="0" fillId="3" borderId="10" xfId="2" applyNumberFormat="1" applyFon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/>
    </xf>
    <xf numFmtId="164" fontId="0" fillId="12" borderId="4" xfId="0" applyNumberFormat="1" applyFill="1" applyBorder="1" applyAlignment="1">
      <alignment horizontal="center"/>
    </xf>
    <xf numFmtId="164" fontId="0" fillId="12" borderId="5" xfId="0" applyNumberFormat="1" applyFill="1" applyBorder="1" applyAlignment="1">
      <alignment horizontal="center"/>
    </xf>
    <xf numFmtId="164" fontId="0" fillId="12" borderId="7" xfId="0" applyNumberFormat="1" applyFill="1" applyBorder="1" applyAlignment="1">
      <alignment horizontal="center"/>
    </xf>
    <xf numFmtId="10" fontId="0" fillId="12" borderId="9" xfId="2" applyNumberFormat="1" applyFont="1" applyFill="1" applyBorder="1" applyAlignment="1">
      <alignment horizontal="center" vertical="center"/>
    </xf>
    <xf numFmtId="10" fontId="0" fillId="12" borderId="10" xfId="2" applyNumberFormat="1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8" xfId="0" applyFont="1" applyFill="1" applyBorder="1"/>
    <xf numFmtId="0" fontId="1" fillId="0" borderId="0" xfId="0" applyFont="1"/>
    <xf numFmtId="0" fontId="1" fillId="6" borderId="3" xfId="0" applyFont="1" applyFill="1" applyBorder="1"/>
    <xf numFmtId="0" fontId="1" fillId="6" borderId="8" xfId="0" applyFont="1" applyFill="1" applyBorder="1"/>
    <xf numFmtId="0" fontId="1" fillId="12" borderId="3" xfId="0" applyFont="1" applyFill="1" applyBorder="1"/>
    <xf numFmtId="0" fontId="1" fillId="12" borderId="6" xfId="0" applyFont="1" applyFill="1" applyBorder="1"/>
    <xf numFmtId="0" fontId="1" fillId="12" borderId="8" xfId="0" applyFont="1" applyFill="1" applyBorder="1"/>
    <xf numFmtId="0" fontId="1" fillId="3" borderId="3" xfId="0" applyFont="1" applyFill="1" applyBorder="1"/>
  </cellXfs>
  <cellStyles count="3">
    <cellStyle name="Accent1" xfId="1" builtinId="29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115" zoomScaleNormal="115" workbookViewId="0">
      <selection activeCell="E2" sqref="E2"/>
    </sheetView>
  </sheetViews>
  <sheetFormatPr defaultColWidth="40.140625" defaultRowHeight="15" x14ac:dyDescent="0.25"/>
  <cols>
    <col min="1" max="1" width="37.42578125" bestFit="1" customWidth="1"/>
    <col min="2" max="2" width="29.140625" bestFit="1" customWidth="1"/>
    <col min="3" max="3" width="31" bestFit="1" customWidth="1"/>
    <col min="4" max="4" width="28.28515625" bestFit="1" customWidth="1"/>
  </cols>
  <sheetData>
    <row r="1" spans="1:4" ht="19.5" thickBot="1" x14ac:dyDescent="0.3">
      <c r="A1" s="79" t="s">
        <v>0</v>
      </c>
      <c r="B1" s="79" t="s">
        <v>1</v>
      </c>
      <c r="C1" s="79" t="s">
        <v>2</v>
      </c>
      <c r="D1" s="79" t="s">
        <v>3</v>
      </c>
    </row>
    <row r="2" spans="1:4" x14ac:dyDescent="0.25">
      <c r="A2" s="9" t="s">
        <v>4</v>
      </c>
      <c r="B2" s="10" t="s">
        <v>37</v>
      </c>
      <c r="C2" s="10" t="s">
        <v>64</v>
      </c>
      <c r="D2" s="11" t="s">
        <v>85</v>
      </c>
    </row>
    <row r="3" spans="1:4" x14ac:dyDescent="0.25">
      <c r="A3" s="12" t="s">
        <v>5</v>
      </c>
      <c r="B3" s="1" t="s">
        <v>37</v>
      </c>
      <c r="C3" s="1" t="s">
        <v>64</v>
      </c>
      <c r="D3" s="13" t="s">
        <v>85</v>
      </c>
    </row>
    <row r="4" spans="1:4" ht="15.75" thickBot="1" x14ac:dyDescent="0.3">
      <c r="A4" s="14" t="s">
        <v>6</v>
      </c>
      <c r="B4" s="15" t="s">
        <v>38</v>
      </c>
      <c r="C4" s="15" t="s">
        <v>51</v>
      </c>
      <c r="D4" s="16" t="s">
        <v>86</v>
      </c>
    </row>
    <row r="5" spans="1:4" ht="30" x14ac:dyDescent="0.25">
      <c r="A5" s="17" t="s">
        <v>7</v>
      </c>
      <c r="B5" s="18" t="s">
        <v>39</v>
      </c>
      <c r="C5" s="18" t="s">
        <v>65</v>
      </c>
      <c r="D5" s="19" t="s">
        <v>87</v>
      </c>
    </row>
    <row r="6" spans="1:4" x14ac:dyDescent="0.25">
      <c r="A6" s="20" t="s">
        <v>8</v>
      </c>
      <c r="B6" s="2" t="s">
        <v>40</v>
      </c>
      <c r="C6" s="2" t="s">
        <v>66</v>
      </c>
      <c r="D6" s="21" t="s">
        <v>88</v>
      </c>
    </row>
    <row r="7" spans="1:4" ht="15.75" thickBot="1" x14ac:dyDescent="0.3">
      <c r="A7" s="22" t="s">
        <v>9</v>
      </c>
      <c r="B7" s="23" t="s">
        <v>41</v>
      </c>
      <c r="C7" s="23" t="s">
        <v>41</v>
      </c>
      <c r="D7" s="24" t="s">
        <v>89</v>
      </c>
    </row>
    <row r="8" spans="1:4" x14ac:dyDescent="0.25">
      <c r="A8" s="25" t="s">
        <v>10</v>
      </c>
      <c r="B8" s="26" t="s">
        <v>42</v>
      </c>
      <c r="C8" s="26" t="s">
        <v>67</v>
      </c>
      <c r="D8" s="27" t="s">
        <v>90</v>
      </c>
    </row>
    <row r="9" spans="1:4" x14ac:dyDescent="0.25">
      <c r="A9" s="28" t="s">
        <v>11</v>
      </c>
      <c r="B9" s="3" t="s">
        <v>43</v>
      </c>
      <c r="C9" s="3" t="s">
        <v>60</v>
      </c>
      <c r="D9" s="29" t="s">
        <v>91</v>
      </c>
    </row>
    <row r="10" spans="1:4" x14ac:dyDescent="0.25">
      <c r="A10" s="28" t="s">
        <v>12</v>
      </c>
      <c r="B10" s="3" t="s">
        <v>44</v>
      </c>
      <c r="C10" s="3" t="s">
        <v>68</v>
      </c>
      <c r="D10" s="29" t="s">
        <v>92</v>
      </c>
    </row>
    <row r="11" spans="1:4" x14ac:dyDescent="0.25">
      <c r="A11" s="28" t="s">
        <v>13</v>
      </c>
      <c r="B11" s="3" t="s">
        <v>45</v>
      </c>
      <c r="C11" s="3" t="s">
        <v>69</v>
      </c>
      <c r="D11" s="29" t="s">
        <v>93</v>
      </c>
    </row>
    <row r="12" spans="1:4" ht="15.75" thickBot="1" x14ac:dyDescent="0.3">
      <c r="A12" s="30" t="s">
        <v>14</v>
      </c>
      <c r="B12" s="31" t="s">
        <v>46</v>
      </c>
      <c r="C12" s="31" t="s">
        <v>70</v>
      </c>
      <c r="D12" s="32" t="s">
        <v>43</v>
      </c>
    </row>
    <row r="13" spans="1:4" x14ac:dyDescent="0.25">
      <c r="A13" s="33" t="s">
        <v>15</v>
      </c>
      <c r="B13" s="34" t="s">
        <v>47</v>
      </c>
      <c r="C13" s="34" t="s">
        <v>71</v>
      </c>
      <c r="D13" s="35" t="s">
        <v>94</v>
      </c>
    </row>
    <row r="14" spans="1:4" ht="15.75" thickBot="1" x14ac:dyDescent="0.3">
      <c r="A14" s="36" t="s">
        <v>16</v>
      </c>
      <c r="B14" s="37" t="s">
        <v>48</v>
      </c>
      <c r="C14" s="37" t="s">
        <v>72</v>
      </c>
      <c r="D14" s="38" t="s">
        <v>95</v>
      </c>
    </row>
    <row r="15" spans="1:4" x14ac:dyDescent="0.25">
      <c r="A15" s="39" t="s">
        <v>17</v>
      </c>
      <c r="B15" s="40" t="s">
        <v>42</v>
      </c>
      <c r="C15" s="40"/>
      <c r="D15" s="41"/>
    </row>
    <row r="16" spans="1:4" x14ac:dyDescent="0.25">
      <c r="A16" s="42" t="s">
        <v>18</v>
      </c>
      <c r="B16" s="4"/>
      <c r="C16" s="4" t="s">
        <v>73</v>
      </c>
      <c r="D16" s="43" t="s">
        <v>96</v>
      </c>
    </row>
    <row r="17" spans="1:4" x14ac:dyDescent="0.25">
      <c r="A17" s="42" t="s">
        <v>19</v>
      </c>
      <c r="B17" s="4" t="s">
        <v>49</v>
      </c>
      <c r="C17" s="4" t="s">
        <v>74</v>
      </c>
      <c r="D17" s="43" t="s">
        <v>96</v>
      </c>
    </row>
    <row r="18" spans="1:4" ht="15.75" thickBot="1" x14ac:dyDescent="0.3">
      <c r="A18" s="44" t="s">
        <v>20</v>
      </c>
      <c r="B18" s="45" t="s">
        <v>49</v>
      </c>
      <c r="C18" s="45"/>
      <c r="D18" s="46" t="s">
        <v>75</v>
      </c>
    </row>
    <row r="19" spans="1:4" x14ac:dyDescent="0.25">
      <c r="A19" s="47" t="s">
        <v>21</v>
      </c>
      <c r="B19" s="48" t="s">
        <v>50</v>
      </c>
      <c r="C19" s="48" t="s">
        <v>50</v>
      </c>
      <c r="D19" s="49" t="s">
        <v>50</v>
      </c>
    </row>
    <row r="20" spans="1:4" x14ac:dyDescent="0.25">
      <c r="A20" s="50" t="s">
        <v>22</v>
      </c>
      <c r="B20" s="5" t="s">
        <v>76</v>
      </c>
      <c r="C20" s="5"/>
      <c r="D20" s="51"/>
    </row>
    <row r="21" spans="1:4" x14ac:dyDescent="0.25">
      <c r="A21" s="50" t="s">
        <v>23</v>
      </c>
      <c r="B21" s="5" t="s">
        <v>102</v>
      </c>
      <c r="C21" s="5"/>
      <c r="D21" s="51"/>
    </row>
    <row r="22" spans="1:4" x14ac:dyDescent="0.25">
      <c r="A22" s="50" t="s">
        <v>24</v>
      </c>
      <c r="B22" s="5" t="s">
        <v>51</v>
      </c>
      <c r="C22" s="5"/>
      <c r="D22" s="51"/>
    </row>
    <row r="23" spans="1:4" ht="15.75" thickBot="1" x14ac:dyDescent="0.3">
      <c r="A23" s="52" t="s">
        <v>25</v>
      </c>
      <c r="B23" s="53" t="s">
        <v>52</v>
      </c>
      <c r="C23" s="53" t="s">
        <v>77</v>
      </c>
      <c r="D23" s="54"/>
    </row>
    <row r="24" spans="1:4" x14ac:dyDescent="0.25">
      <c r="A24" s="55" t="s">
        <v>26</v>
      </c>
      <c r="B24" s="56" t="s">
        <v>53</v>
      </c>
      <c r="C24" s="56" t="s">
        <v>78</v>
      </c>
      <c r="D24" s="57" t="s">
        <v>53</v>
      </c>
    </row>
    <row r="25" spans="1:4" ht="30" x14ac:dyDescent="0.25">
      <c r="A25" s="58" t="s">
        <v>27</v>
      </c>
      <c r="B25" s="6" t="s">
        <v>54</v>
      </c>
      <c r="C25" s="6" t="s">
        <v>79</v>
      </c>
      <c r="D25" s="59" t="s">
        <v>97</v>
      </c>
    </row>
    <row r="26" spans="1:4" ht="15.75" thickBot="1" x14ac:dyDescent="0.3">
      <c r="A26" s="60" t="s">
        <v>28</v>
      </c>
      <c r="B26" s="61" t="s">
        <v>55</v>
      </c>
      <c r="C26" s="61" t="s">
        <v>80</v>
      </c>
      <c r="D26" s="62" t="s">
        <v>55</v>
      </c>
    </row>
    <row r="27" spans="1:4" x14ac:dyDescent="0.25">
      <c r="A27" s="63" t="s">
        <v>29</v>
      </c>
      <c r="B27" s="64" t="s">
        <v>56</v>
      </c>
      <c r="C27" s="64" t="s">
        <v>56</v>
      </c>
      <c r="D27" s="65" t="s">
        <v>56</v>
      </c>
    </row>
    <row r="28" spans="1:4" x14ac:dyDescent="0.25">
      <c r="A28" s="66" t="s">
        <v>30</v>
      </c>
      <c r="B28" s="7" t="s">
        <v>57</v>
      </c>
      <c r="C28" s="7" t="s">
        <v>81</v>
      </c>
      <c r="D28" s="67" t="s">
        <v>98</v>
      </c>
    </row>
    <row r="29" spans="1:4" x14ac:dyDescent="0.25">
      <c r="A29" s="66" t="s">
        <v>31</v>
      </c>
      <c r="B29" s="7" t="s">
        <v>58</v>
      </c>
      <c r="C29" s="7" t="s">
        <v>58</v>
      </c>
      <c r="D29" s="67" t="s">
        <v>58</v>
      </c>
    </row>
    <row r="30" spans="1:4" ht="15.75" thickBot="1" x14ac:dyDescent="0.3">
      <c r="A30" s="68" t="s">
        <v>32</v>
      </c>
      <c r="B30" s="69" t="s">
        <v>59</v>
      </c>
      <c r="C30" s="69" t="s">
        <v>82</v>
      </c>
      <c r="D30" s="70" t="s">
        <v>99</v>
      </c>
    </row>
    <row r="31" spans="1:4" x14ac:dyDescent="0.25">
      <c r="A31" s="71" t="s">
        <v>33</v>
      </c>
      <c r="B31" s="72" t="s">
        <v>60</v>
      </c>
      <c r="C31" s="72" t="s">
        <v>60</v>
      </c>
      <c r="D31" s="73" t="s">
        <v>60</v>
      </c>
    </row>
    <row r="32" spans="1:4" x14ac:dyDescent="0.25">
      <c r="A32" s="74" t="s">
        <v>34</v>
      </c>
      <c r="B32" s="8" t="s">
        <v>61</v>
      </c>
      <c r="C32" s="8" t="s">
        <v>83</v>
      </c>
      <c r="D32" s="75" t="s">
        <v>100</v>
      </c>
    </row>
    <row r="33" spans="1:4" x14ac:dyDescent="0.25">
      <c r="A33" s="74" t="s">
        <v>35</v>
      </c>
      <c r="B33" s="8" t="s">
        <v>62</v>
      </c>
      <c r="C33" s="8" t="s">
        <v>62</v>
      </c>
      <c r="D33" s="75" t="s">
        <v>62</v>
      </c>
    </row>
    <row r="34" spans="1:4" ht="15.75" thickBot="1" x14ac:dyDescent="0.3">
      <c r="A34" s="76" t="s">
        <v>36</v>
      </c>
      <c r="B34" s="77" t="s">
        <v>63</v>
      </c>
      <c r="C34" s="77" t="s">
        <v>84</v>
      </c>
      <c r="D34" s="78" t="s">
        <v>101</v>
      </c>
    </row>
  </sheetData>
  <pageMargins left="0.7" right="0.7" top="0.75" bottom="0.75" header="0.3" footer="0.3"/>
  <pageSetup orientation="portrait" r:id="rId1"/>
  <ignoredErrors>
    <ignoredError sqref="B2:D17 B19:D19 B18 D18 B22:D34 D21 D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5D44-B80F-4E33-811E-2CFD3D7B79A0}">
  <dimension ref="A1:D13"/>
  <sheetViews>
    <sheetView zoomScale="205" zoomScaleNormal="205" workbookViewId="0">
      <pane ySplit="1" topLeftCell="A2" activePane="bottomLeft" state="frozen"/>
      <selection pane="bottomLeft" activeCell="B13" sqref="B13"/>
    </sheetView>
  </sheetViews>
  <sheetFormatPr defaultColWidth="25.5703125" defaultRowHeight="15" x14ac:dyDescent="0.25"/>
  <sheetData>
    <row r="1" spans="1:4" ht="16.5" thickBot="1" x14ac:dyDescent="0.3">
      <c r="A1" s="82" t="s">
        <v>0</v>
      </c>
      <c r="B1" s="82" t="s">
        <v>1</v>
      </c>
      <c r="C1" s="82" t="s">
        <v>2</v>
      </c>
      <c r="D1" s="82" t="s">
        <v>3</v>
      </c>
    </row>
    <row r="2" spans="1:4" x14ac:dyDescent="0.25">
      <c r="A2" s="9" t="s">
        <v>4</v>
      </c>
      <c r="B2" s="80">
        <v>499</v>
      </c>
      <c r="C2" s="80">
        <v>1499</v>
      </c>
      <c r="D2" s="80">
        <v>1500</v>
      </c>
    </row>
    <row r="3" spans="1:4" ht="45.75" thickBot="1" x14ac:dyDescent="0.3">
      <c r="A3" s="14" t="s">
        <v>7</v>
      </c>
      <c r="B3" s="15" t="s">
        <v>39</v>
      </c>
      <c r="C3" s="15" t="s">
        <v>65</v>
      </c>
      <c r="D3" s="16" t="s">
        <v>87</v>
      </c>
    </row>
    <row r="4" spans="1:4" x14ac:dyDescent="0.25">
      <c r="A4" s="12" t="s">
        <v>5</v>
      </c>
      <c r="B4" s="80">
        <v>499</v>
      </c>
      <c r="C4" s="80">
        <v>1499</v>
      </c>
      <c r="D4" s="80">
        <v>1500</v>
      </c>
    </row>
    <row r="5" spans="1:4" x14ac:dyDescent="0.25">
      <c r="A5" s="12" t="s">
        <v>103</v>
      </c>
      <c r="B5" s="80">
        <f>B4*1.18</f>
        <v>588.81999999999994</v>
      </c>
      <c r="C5" s="80">
        <f>C4*1.18</f>
        <v>1768.82</v>
      </c>
      <c r="D5" s="80">
        <f>D4*1.18</f>
        <v>1770</v>
      </c>
    </row>
    <row r="6" spans="1:4" ht="15.75" thickBot="1" x14ac:dyDescent="0.3">
      <c r="A6" s="14" t="s">
        <v>6</v>
      </c>
      <c r="B6" s="15" t="s">
        <v>38</v>
      </c>
      <c r="C6" s="15" t="s">
        <v>51</v>
      </c>
      <c r="D6" s="16" t="s">
        <v>86</v>
      </c>
    </row>
    <row r="7" spans="1:4" x14ac:dyDescent="0.25">
      <c r="A7" s="25" t="s">
        <v>10</v>
      </c>
      <c r="B7" s="26" t="s">
        <v>42</v>
      </c>
      <c r="C7" s="26" t="s">
        <v>67</v>
      </c>
      <c r="D7" s="27" t="s">
        <v>90</v>
      </c>
    </row>
    <row r="8" spans="1:4" x14ac:dyDescent="0.25">
      <c r="A8" s="28" t="s">
        <v>11</v>
      </c>
      <c r="B8" s="3" t="s">
        <v>43</v>
      </c>
      <c r="C8" s="3" t="s">
        <v>60</v>
      </c>
      <c r="D8" s="29" t="s">
        <v>91</v>
      </c>
    </row>
    <row r="9" spans="1:4" x14ac:dyDescent="0.25">
      <c r="A9" s="28" t="s">
        <v>12</v>
      </c>
      <c r="B9" s="3" t="s">
        <v>44</v>
      </c>
      <c r="C9" s="3" t="s">
        <v>68</v>
      </c>
      <c r="D9" s="29" t="s">
        <v>92</v>
      </c>
    </row>
    <row r="10" spans="1:4" x14ac:dyDescent="0.25">
      <c r="A10" s="28" t="s">
        <v>13</v>
      </c>
      <c r="B10" s="3" t="s">
        <v>45</v>
      </c>
      <c r="C10" s="3" t="s">
        <v>69</v>
      </c>
      <c r="D10" s="29" t="s">
        <v>93</v>
      </c>
    </row>
    <row r="11" spans="1:4" ht="15.75" thickBot="1" x14ac:dyDescent="0.3">
      <c r="A11" s="30" t="s">
        <v>14</v>
      </c>
      <c r="B11" s="31" t="s">
        <v>46</v>
      </c>
      <c r="C11" s="31" t="s">
        <v>70</v>
      </c>
      <c r="D11" s="32" t="s">
        <v>43</v>
      </c>
    </row>
    <row r="12" spans="1:4" ht="30" x14ac:dyDescent="0.25">
      <c r="A12" s="33" t="s">
        <v>15</v>
      </c>
      <c r="B12" s="34" t="s">
        <v>47</v>
      </c>
      <c r="C12" s="34" t="s">
        <v>71</v>
      </c>
      <c r="D12" s="35" t="s">
        <v>94</v>
      </c>
    </row>
    <row r="13" spans="1:4" ht="15.75" thickBot="1" x14ac:dyDescent="0.3">
      <c r="A13" s="36" t="s">
        <v>16</v>
      </c>
      <c r="B13" s="37" t="s">
        <v>124</v>
      </c>
      <c r="C13" s="37" t="s">
        <v>72</v>
      </c>
      <c r="D13" s="3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6B39-05C3-4401-BDF1-91A5A8A11CA4}">
  <dimension ref="A1:D19"/>
  <sheetViews>
    <sheetView zoomScale="190" zoomScaleNormal="190" workbookViewId="0">
      <pane ySplit="1" topLeftCell="A2" activePane="bottomLeft" state="frozen"/>
      <selection pane="bottomLeft" activeCell="B2" sqref="B2"/>
    </sheetView>
  </sheetViews>
  <sheetFormatPr defaultColWidth="63.85546875" defaultRowHeight="15" x14ac:dyDescent="0.25"/>
  <cols>
    <col min="1" max="1" width="23.140625" bestFit="1" customWidth="1"/>
    <col min="2" max="2" width="19.42578125" bestFit="1" customWidth="1"/>
    <col min="3" max="3" width="17" bestFit="1" customWidth="1"/>
    <col min="4" max="4" width="19.5703125" bestFit="1" customWidth="1"/>
  </cols>
  <sheetData>
    <row r="1" spans="1:4" ht="16.5" thickBot="1" x14ac:dyDescent="0.3">
      <c r="A1" s="82" t="s">
        <v>104</v>
      </c>
      <c r="B1" s="82" t="s">
        <v>105</v>
      </c>
      <c r="C1" s="82" t="s">
        <v>2</v>
      </c>
      <c r="D1" s="82" t="s">
        <v>106</v>
      </c>
    </row>
    <row r="2" spans="1:4" x14ac:dyDescent="0.25">
      <c r="A2" s="109" t="s">
        <v>123</v>
      </c>
      <c r="B2" s="85">
        <v>8000</v>
      </c>
      <c r="C2" s="85">
        <f>B2</f>
        <v>8000</v>
      </c>
      <c r="D2" s="86">
        <f>C2</f>
        <v>8000</v>
      </c>
    </row>
    <row r="3" spans="1:4" x14ac:dyDescent="0.25">
      <c r="A3" s="101" t="s">
        <v>107</v>
      </c>
      <c r="B3" s="84">
        <f>B2/150*30</f>
        <v>1600</v>
      </c>
      <c r="C3" s="84">
        <f>C2/100*25</f>
        <v>2000</v>
      </c>
      <c r="D3" s="87">
        <f>D2/100*15</f>
        <v>1200</v>
      </c>
    </row>
    <row r="4" spans="1:4" x14ac:dyDescent="0.25">
      <c r="A4" s="101" t="s">
        <v>108</v>
      </c>
      <c r="B4" s="83">
        <f>B3*0.25</f>
        <v>400</v>
      </c>
      <c r="C4" s="83">
        <f>C3*0.25</f>
        <v>500</v>
      </c>
      <c r="D4" s="88">
        <f>D3*0.5</f>
        <v>600</v>
      </c>
    </row>
    <row r="5" spans="1:4" x14ac:dyDescent="0.25">
      <c r="A5" s="101" t="s">
        <v>122</v>
      </c>
      <c r="B5" s="83">
        <f>1.5%*B2</f>
        <v>120</v>
      </c>
      <c r="C5" s="83" t="s">
        <v>109</v>
      </c>
      <c r="D5" s="88" t="s">
        <v>109</v>
      </c>
    </row>
    <row r="6" spans="1:4" x14ac:dyDescent="0.25">
      <c r="A6" s="101" t="s">
        <v>110</v>
      </c>
      <c r="B6" s="83">
        <f>B2*1%</f>
        <v>80</v>
      </c>
      <c r="C6" s="83" t="s">
        <v>111</v>
      </c>
      <c r="D6" s="88" t="s">
        <v>111</v>
      </c>
    </row>
    <row r="7" spans="1:4" x14ac:dyDescent="0.25">
      <c r="A7" s="101" t="s">
        <v>112</v>
      </c>
      <c r="B7" s="83">
        <f>B6*18%</f>
        <v>14.399999999999999</v>
      </c>
      <c r="C7" s="83" t="s">
        <v>113</v>
      </c>
      <c r="D7" s="88" t="s">
        <v>113</v>
      </c>
    </row>
    <row r="8" spans="1:4" x14ac:dyDescent="0.25">
      <c r="A8" s="101" t="s">
        <v>114</v>
      </c>
      <c r="B8" s="83">
        <f>B4+B5-B6-B7</f>
        <v>425.6</v>
      </c>
      <c r="C8" s="83">
        <f>C4+C6-C7</f>
        <v>582</v>
      </c>
      <c r="D8" s="88">
        <f>D4+D6-D7</f>
        <v>682</v>
      </c>
    </row>
    <row r="9" spans="1:4" ht="15.75" thickBot="1" x14ac:dyDescent="0.3">
      <c r="A9" s="102" t="s">
        <v>115</v>
      </c>
      <c r="B9" s="89">
        <f>B8/B2</f>
        <v>5.3200000000000004E-2</v>
      </c>
      <c r="C9" s="89">
        <f>C8/C2</f>
        <v>7.2749999999999995E-2</v>
      </c>
      <c r="D9" s="90">
        <f>D8/D2</f>
        <v>8.5250000000000006E-2</v>
      </c>
    </row>
    <row r="10" spans="1:4" ht="15.75" thickBot="1" x14ac:dyDescent="0.3">
      <c r="A10" s="103"/>
    </row>
    <row r="11" spans="1:4" x14ac:dyDescent="0.25">
      <c r="A11" s="104" t="s">
        <v>116</v>
      </c>
      <c r="B11" s="91">
        <f>B2*12</f>
        <v>96000</v>
      </c>
      <c r="C11" s="91">
        <f>C2*12</f>
        <v>96000</v>
      </c>
      <c r="D11" s="92">
        <f>D2*12</f>
        <v>96000</v>
      </c>
    </row>
    <row r="12" spans="1:4" ht="15.75" thickBot="1" x14ac:dyDescent="0.3">
      <c r="A12" s="105" t="s">
        <v>119</v>
      </c>
      <c r="B12" s="93">
        <f>B8*12</f>
        <v>5107.2000000000007</v>
      </c>
      <c r="C12" s="93">
        <f>C8*12</f>
        <v>6984</v>
      </c>
      <c r="D12" s="94">
        <f>D8*12</f>
        <v>8184</v>
      </c>
    </row>
    <row r="13" spans="1:4" ht="15.75" thickBot="1" x14ac:dyDescent="0.3">
      <c r="A13" s="103"/>
    </row>
    <row r="14" spans="1:4" x14ac:dyDescent="0.25">
      <c r="A14" s="106" t="s">
        <v>103</v>
      </c>
      <c r="B14" s="96">
        <v>588.81999999999994</v>
      </c>
      <c r="C14" s="96">
        <v>1768.82</v>
      </c>
      <c r="D14" s="97">
        <v>1770</v>
      </c>
    </row>
    <row r="15" spans="1:4" x14ac:dyDescent="0.25">
      <c r="A15" s="107" t="s">
        <v>117</v>
      </c>
      <c r="B15" s="95">
        <f>B14/B9</f>
        <v>11068.045112781952</v>
      </c>
      <c r="C15" s="95">
        <f>C14/C9</f>
        <v>24313.676975945018</v>
      </c>
      <c r="D15" s="98">
        <f>D14/D9</f>
        <v>20762.463343108502</v>
      </c>
    </row>
    <row r="16" spans="1:4" x14ac:dyDescent="0.25">
      <c r="A16" s="107" t="s">
        <v>118</v>
      </c>
      <c r="B16" s="95">
        <f>B11-B15</f>
        <v>84931.954887218046</v>
      </c>
      <c r="C16" s="95">
        <f>C11-C15</f>
        <v>71686.323024054989</v>
      </c>
      <c r="D16" s="98">
        <f>D11-D15</f>
        <v>75237.536656891491</v>
      </c>
    </row>
    <row r="17" spans="1:4" x14ac:dyDescent="0.25">
      <c r="A17" s="107" t="s">
        <v>120</v>
      </c>
      <c r="B17" s="95">
        <f>B16*B9</f>
        <v>4518.38</v>
      </c>
      <c r="C17" s="95">
        <f>C16*C9</f>
        <v>5215.18</v>
      </c>
      <c r="D17" s="98">
        <f>D16*D9</f>
        <v>6414</v>
      </c>
    </row>
    <row r="18" spans="1:4" ht="15.75" thickBot="1" x14ac:dyDescent="0.3">
      <c r="A18" s="108" t="s">
        <v>121</v>
      </c>
      <c r="B18" s="99">
        <f>B17/B11</f>
        <v>4.7066458333333332E-2</v>
      </c>
      <c r="C18" s="99">
        <f>C17/C11</f>
        <v>5.4324791666666671E-2</v>
      </c>
      <c r="D18" s="100">
        <f>D17/D11</f>
        <v>6.6812499999999997E-2</v>
      </c>
    </row>
    <row r="19" spans="1:4" x14ac:dyDescent="0.25">
      <c r="C19" s="81"/>
    </row>
  </sheetData>
  <pageMargins left="0.7" right="0.7" top="0.75" bottom="0.75" header="0.3" footer="0.3"/>
  <ignoredErrors>
    <ignoredError sqref="C5:D5 C6:D6 C7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Comparison</vt:lpstr>
      <vt:lpstr>Renew or Continue</vt:lpstr>
      <vt:lpstr>Renew or Cont-2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Amit Chopra</cp:lastModifiedBy>
  <dcterms:created xsi:type="dcterms:W3CDTF">2025-05-17T14:09:38Z</dcterms:created>
  <dcterms:modified xsi:type="dcterms:W3CDTF">2025-05-18T10:33:12Z</dcterms:modified>
</cp:coreProperties>
</file>