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42c9e06f4681445/Financial Wellbeing/Insurance Plans/LIC/Bima Jyoti/"/>
    </mc:Choice>
  </mc:AlternateContent>
  <xr:revisionPtr revIDLastSave="47" documentId="8_{87240A41-6EDC-4F53-93A2-D881D555904B}" xr6:coauthVersionLast="46" xr6:coauthVersionMax="46" xr10:uidLastSave="{A9CDCC75-6777-4C2C-BA38-C4FD04717C0F}"/>
  <bookViews>
    <workbookView xWindow="-120" yWindow="-120" windowWidth="29040" windowHeight="15840" xr2:uid="{3D9FD318-B179-4025-8D91-1AFC1D39140E}"/>
  </bookViews>
  <sheets>
    <sheet name="10-15" sheetId="6" r:id="rId1"/>
    <sheet name="15-20" sheetId="10" r:id="rId2"/>
    <sheet name="10-15 (2)" sheetId="1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1" l="1"/>
  <c r="I14" i="11" s="1"/>
  <c r="I15" i="11" s="1"/>
  <c r="I16" i="11" s="1"/>
  <c r="I17" i="11" s="1"/>
  <c r="I18" i="11" s="1"/>
  <c r="I19" i="11" s="1"/>
  <c r="I20" i="11" s="1"/>
  <c r="I21" i="11" s="1"/>
  <c r="I22" i="11" s="1"/>
  <c r="I23" i="11" s="1"/>
  <c r="I24" i="11" s="1"/>
  <c r="I25" i="11" s="1"/>
  <c r="I26" i="11" s="1"/>
  <c r="E12" i="11"/>
  <c r="M12" i="11" s="1"/>
  <c r="E11" i="11"/>
  <c r="M11" i="11" s="1"/>
  <c r="O25" i="11"/>
  <c r="N25" i="11"/>
  <c r="M25" i="11"/>
  <c r="K25" i="11"/>
  <c r="O24" i="11"/>
  <c r="N24" i="11"/>
  <c r="M24" i="11"/>
  <c r="K24" i="11"/>
  <c r="O23" i="11"/>
  <c r="N23" i="11"/>
  <c r="M23" i="11"/>
  <c r="K23" i="11"/>
  <c r="O22" i="11"/>
  <c r="N22" i="11"/>
  <c r="M22" i="11"/>
  <c r="K22" i="11"/>
  <c r="O21" i="11"/>
  <c r="N21" i="11"/>
  <c r="M21" i="11"/>
  <c r="K21" i="11"/>
  <c r="P14" i="1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13" i="11"/>
  <c r="E7" i="11"/>
  <c r="E6" i="11"/>
  <c r="P26" i="10"/>
  <c r="P27" i="10" s="1"/>
  <c r="P28" i="10" s="1"/>
  <c r="P29" i="10" s="1"/>
  <c r="P30" i="10" s="1"/>
  <c r="P31" i="10" s="1"/>
  <c r="J26" i="6"/>
  <c r="I31" i="10"/>
  <c r="K26" i="10"/>
  <c r="K27" i="10"/>
  <c r="K28" i="10"/>
  <c r="K29" i="10"/>
  <c r="K30" i="10"/>
  <c r="I26" i="10"/>
  <c r="I27" i="10" s="1"/>
  <c r="I28" i="10" s="1"/>
  <c r="I29" i="10" s="1"/>
  <c r="I30" i="10" s="1"/>
  <c r="E13" i="10"/>
  <c r="O13" i="10" s="1"/>
  <c r="P13" i="10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I13" i="10"/>
  <c r="I14" i="10" s="1"/>
  <c r="I15" i="10" s="1"/>
  <c r="I16" i="10" s="1"/>
  <c r="I17" i="10" s="1"/>
  <c r="I18" i="10" s="1"/>
  <c r="I19" i="10" s="1"/>
  <c r="I20" i="10" s="1"/>
  <c r="I21" i="10" s="1"/>
  <c r="I22" i="10" s="1"/>
  <c r="I23" i="10" s="1"/>
  <c r="I24" i="10" s="1"/>
  <c r="I25" i="10" s="1"/>
  <c r="O12" i="10"/>
  <c r="N12" i="10"/>
  <c r="M12" i="10"/>
  <c r="K12" i="10"/>
  <c r="O11" i="10"/>
  <c r="N11" i="10"/>
  <c r="M11" i="10"/>
  <c r="K11" i="10"/>
  <c r="L11" i="10" s="1"/>
  <c r="F11" i="10"/>
  <c r="F12" i="10" s="1"/>
  <c r="E7" i="10"/>
  <c r="E6" i="10"/>
  <c r="P13" i="6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I13" i="6"/>
  <c r="E7" i="6"/>
  <c r="E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L11" i="6" s="1"/>
  <c r="E13" i="11" l="1"/>
  <c r="K11" i="11"/>
  <c r="L11" i="11" s="1"/>
  <c r="K12" i="11"/>
  <c r="L12" i="11" s="1"/>
  <c r="J26" i="11"/>
  <c r="F29" i="11" s="1"/>
  <c r="M13" i="11"/>
  <c r="N13" i="11"/>
  <c r="O12" i="11"/>
  <c r="N12" i="11"/>
  <c r="F11" i="11"/>
  <c r="F12" i="11" s="1"/>
  <c r="F13" i="11" s="1"/>
  <c r="N11" i="11"/>
  <c r="O11" i="11"/>
  <c r="J31" i="10"/>
  <c r="F34" i="10" s="1"/>
  <c r="E14" i="10"/>
  <c r="K13" i="10"/>
  <c r="M13" i="10"/>
  <c r="N13" i="10"/>
  <c r="F13" i="10"/>
  <c r="L12" i="10"/>
  <c r="I14" i="6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L12" i="6"/>
  <c r="L13" i="6" s="1"/>
  <c r="L14" i="6" s="1"/>
  <c r="F11" i="6"/>
  <c r="F12" i="6" s="1"/>
  <c r="K26" i="11" l="1"/>
  <c r="F14" i="11"/>
  <c r="O13" i="11"/>
  <c r="K13" i="11"/>
  <c r="L13" i="11" s="1"/>
  <c r="E14" i="11"/>
  <c r="K31" i="10"/>
  <c r="N31" i="10" s="1"/>
  <c r="O26" i="11"/>
  <c r="M26" i="11"/>
  <c r="N26" i="11"/>
  <c r="F14" i="10"/>
  <c r="L13" i="10"/>
  <c r="E15" i="10"/>
  <c r="O14" i="10"/>
  <c r="N14" i="10"/>
  <c r="M14" i="10"/>
  <c r="K14" i="10"/>
  <c r="O31" i="10"/>
  <c r="M31" i="10"/>
  <c r="K26" i="6"/>
  <c r="F29" i="6"/>
  <c r="L15" i="6"/>
  <c r="F13" i="6"/>
  <c r="F14" i="6" s="1"/>
  <c r="E15" i="11" l="1"/>
  <c r="O14" i="11"/>
  <c r="K14" i="11"/>
  <c r="L14" i="11" s="1"/>
  <c r="M14" i="11"/>
  <c r="N14" i="11"/>
  <c r="F15" i="11"/>
  <c r="L14" i="10"/>
  <c r="F15" i="10"/>
  <c r="N15" i="10"/>
  <c r="M15" i="10"/>
  <c r="E16" i="10"/>
  <c r="O15" i="10"/>
  <c r="K15" i="10"/>
  <c r="O26" i="6"/>
  <c r="M26" i="6"/>
  <c r="N26" i="6"/>
  <c r="K28" i="6"/>
  <c r="L16" i="6"/>
  <c r="F15" i="6"/>
  <c r="K15" i="11" l="1"/>
  <c r="L15" i="11" s="1"/>
  <c r="O15" i="11"/>
  <c r="N15" i="11"/>
  <c r="E16" i="11"/>
  <c r="M15" i="11"/>
  <c r="L15" i="10"/>
  <c r="N16" i="10"/>
  <c r="E17" i="10"/>
  <c r="K16" i="10"/>
  <c r="M16" i="10"/>
  <c r="O16" i="10"/>
  <c r="F16" i="10"/>
  <c r="N28" i="6"/>
  <c r="F32" i="6"/>
  <c r="F31" i="6"/>
  <c r="M28" i="6"/>
  <c r="O28" i="6"/>
  <c r="F33" i="6"/>
  <c r="L17" i="6"/>
  <c r="F16" i="6"/>
  <c r="M16" i="11" l="1"/>
  <c r="E17" i="11"/>
  <c r="N16" i="11"/>
  <c r="O16" i="11"/>
  <c r="K16" i="11"/>
  <c r="L16" i="11" s="1"/>
  <c r="F16" i="11"/>
  <c r="L16" i="10"/>
  <c r="F17" i="10"/>
  <c r="O17" i="10"/>
  <c r="K17" i="10"/>
  <c r="E18" i="10"/>
  <c r="N17" i="10"/>
  <c r="M17" i="10"/>
  <c r="L18" i="6"/>
  <c r="F17" i="6"/>
  <c r="F17" i="11" l="1"/>
  <c r="K17" i="11"/>
  <c r="L17" i="11" s="1"/>
  <c r="M17" i="11"/>
  <c r="O17" i="11"/>
  <c r="E18" i="11"/>
  <c r="N17" i="11"/>
  <c r="L17" i="10"/>
  <c r="E19" i="10"/>
  <c r="M18" i="10"/>
  <c r="N18" i="10"/>
  <c r="K18" i="10"/>
  <c r="L18" i="10" s="1"/>
  <c r="O18" i="10"/>
  <c r="F18" i="10"/>
  <c r="L19" i="6"/>
  <c r="F18" i="6"/>
  <c r="F19" i="6" s="1"/>
  <c r="F20" i="6" s="1"/>
  <c r="F21" i="6" s="1"/>
  <c r="F22" i="6" s="1"/>
  <c r="F23" i="6" s="1"/>
  <c r="F24" i="6" s="1"/>
  <c r="F25" i="6" s="1"/>
  <c r="F18" i="11" l="1"/>
  <c r="O18" i="11"/>
  <c r="E19" i="11"/>
  <c r="M18" i="11"/>
  <c r="N18" i="11"/>
  <c r="K18" i="11"/>
  <c r="L18" i="11"/>
  <c r="E20" i="10"/>
  <c r="E21" i="10" s="1"/>
  <c r="M19" i="10"/>
  <c r="O19" i="10"/>
  <c r="F19" i="10"/>
  <c r="F20" i="10" s="1"/>
  <c r="F21" i="10" s="1"/>
  <c r="K19" i="10"/>
  <c r="L19" i="10" s="1"/>
  <c r="N19" i="10"/>
  <c r="F28" i="6"/>
  <c r="F26" i="6"/>
  <c r="L20" i="6"/>
  <c r="M19" i="11" l="1"/>
  <c r="E20" i="11"/>
  <c r="N19" i="11"/>
  <c r="O19" i="11"/>
  <c r="K19" i="11"/>
  <c r="F19" i="11"/>
  <c r="E22" i="10"/>
  <c r="K21" i="10"/>
  <c r="O21" i="10"/>
  <c r="N21" i="10"/>
  <c r="M21" i="10"/>
  <c r="K20" i="10"/>
  <c r="N20" i="10"/>
  <c r="O20" i="10"/>
  <c r="M20" i="10"/>
  <c r="L21" i="6"/>
  <c r="F33" i="11" l="1"/>
  <c r="N28" i="11"/>
  <c r="M28" i="11"/>
  <c r="M20" i="11"/>
  <c r="F31" i="11" s="1"/>
  <c r="N20" i="11"/>
  <c r="F32" i="11" s="1"/>
  <c r="O20" i="11"/>
  <c r="O28" i="11" s="1"/>
  <c r="F20" i="11"/>
  <c r="F21" i="11" s="1"/>
  <c r="F22" i="11" s="1"/>
  <c r="F23" i="11" s="1"/>
  <c r="F24" i="11" s="1"/>
  <c r="F25" i="11" s="1"/>
  <c r="K20" i="11"/>
  <c r="L19" i="11"/>
  <c r="K28" i="11"/>
  <c r="O22" i="10"/>
  <c r="K22" i="10"/>
  <c r="N22" i="10"/>
  <c r="M22" i="10"/>
  <c r="E23" i="10"/>
  <c r="F22" i="10"/>
  <c r="F23" i="10" s="1"/>
  <c r="L20" i="10"/>
  <c r="L21" i="10" s="1"/>
  <c r="L22" i="10" s="1"/>
  <c r="L22" i="6"/>
  <c r="L20" i="11" l="1"/>
  <c r="L21" i="11" s="1"/>
  <c r="L22" i="11" s="1"/>
  <c r="L23" i="11" s="1"/>
  <c r="L24" i="11" s="1"/>
  <c r="L25" i="11" s="1"/>
  <c r="L26" i="11" s="1"/>
  <c r="F26" i="11"/>
  <c r="F28" i="11"/>
  <c r="F30" i="11" s="1"/>
  <c r="M23" i="10"/>
  <c r="E24" i="10"/>
  <c r="K23" i="10"/>
  <c r="N23" i="10"/>
  <c r="O23" i="10"/>
  <c r="F24" i="10"/>
  <c r="L23" i="6"/>
  <c r="E25" i="10" l="1"/>
  <c r="N24" i="10"/>
  <c r="M24" i="10"/>
  <c r="O24" i="10"/>
  <c r="K24" i="10"/>
  <c r="L23" i="10"/>
  <c r="L24" i="6"/>
  <c r="O25" i="10" l="1"/>
  <c r="O33" i="10" s="1"/>
  <c r="K25" i="10"/>
  <c r="K33" i="10" s="1"/>
  <c r="M25" i="10"/>
  <c r="F36" i="10" s="1"/>
  <c r="N25" i="10"/>
  <c r="N33" i="10" s="1"/>
  <c r="F38" i="10"/>
  <c r="F37" i="10"/>
  <c r="M33" i="10"/>
  <c r="F25" i="10"/>
  <c r="L24" i="10"/>
  <c r="L25" i="10" s="1"/>
  <c r="L31" i="10" s="1"/>
  <c r="L25" i="6"/>
  <c r="L26" i="6" s="1"/>
  <c r="F26" i="10" l="1"/>
  <c r="F27" i="10" s="1"/>
  <c r="F28" i="10" s="1"/>
  <c r="F29" i="10" s="1"/>
  <c r="F30" i="10" s="1"/>
  <c r="F31" i="10" s="1"/>
  <c r="F33" i="10"/>
  <c r="F35" i="10" s="1"/>
  <c r="F30" i="6"/>
</calcChain>
</file>

<file path=xl/sharedStrings.xml><?xml version="1.0" encoding="utf-8"?>
<sst xmlns="http://schemas.openxmlformats.org/spreadsheetml/2006/main" count="102" uniqueCount="33">
  <si>
    <t>Policy Term</t>
  </si>
  <si>
    <t>Death Benefit</t>
  </si>
  <si>
    <t>Policy Start Date</t>
  </si>
  <si>
    <t>Name</t>
  </si>
  <si>
    <t>Age</t>
  </si>
  <si>
    <t>Premium Paying Term</t>
  </si>
  <si>
    <t>Premium</t>
  </si>
  <si>
    <t>Basic Sum Assured</t>
  </si>
  <si>
    <t>Beginning of Year</t>
  </si>
  <si>
    <t>End of Year</t>
  </si>
  <si>
    <t>Cumulative Premium
B</t>
  </si>
  <si>
    <t>Total
Survival Benefit
E</t>
  </si>
  <si>
    <t>Nett
H</t>
  </si>
  <si>
    <t>XIRR</t>
  </si>
  <si>
    <t>Total Premium</t>
  </si>
  <si>
    <t>Total Survival Benefit</t>
  </si>
  <si>
    <t>Mr. Sharma</t>
  </si>
  <si>
    <t>Tax Benefit
10.4%</t>
  </si>
  <si>
    <t>Tax Benefit
20.8%</t>
  </si>
  <si>
    <t>Tax Exempt
31.2%</t>
  </si>
  <si>
    <t>Date</t>
  </si>
  <si>
    <t>Death Sum Assured</t>
  </si>
  <si>
    <t>Survival Benefit
C</t>
  </si>
  <si>
    <t>Maturity Benefit
D</t>
  </si>
  <si>
    <t>Cumulative</t>
  </si>
  <si>
    <t>Difference</t>
  </si>
  <si>
    <t>Premium 
(Paid at beginning of Year) 
A</t>
  </si>
  <si>
    <t>Difference 10%</t>
  </si>
  <si>
    <t>Difference 20%</t>
  </si>
  <si>
    <t>Difference 30%</t>
  </si>
  <si>
    <t>Guaranteed
Benefit
F</t>
  </si>
  <si>
    <t>1st Year</t>
  </si>
  <si>
    <t>2nd Year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</si>
</sst>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  <numFmt numFmtId="165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/>
    </xf>
    <xf numFmtId="0" fontId="0" fillId="0" borderId="0" xfId="0" quotePrefix="1"/>
    <xf numFmtId="0" fontId="3" fillId="0" borderId="0" xfId="0" applyFont="1"/>
    <xf numFmtId="164" fontId="2" fillId="0" borderId="0" xfId="1" applyNumberFormat="1" applyFon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NumberFormat="1" applyFont="1"/>
    <xf numFmtId="164" fontId="2" fillId="0" borderId="0" xfId="0" applyNumberFormat="1" applyFont="1"/>
    <xf numFmtId="1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0" fontId="1" fillId="0" borderId="0" xfId="2" applyNumberFormat="1" applyFont="1"/>
    <xf numFmtId="9" fontId="0" fillId="0" borderId="0" xfId="0" applyNumberFormat="1"/>
    <xf numFmtId="165" fontId="0" fillId="0" borderId="0" xfId="0" applyNumberFormat="1"/>
    <xf numFmtId="10" fontId="2" fillId="0" borderId="0" xfId="2" applyNumberFormat="1" applyFont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C354-B055-413F-BEE7-A810BA04E459}">
  <dimension ref="A1:P33"/>
  <sheetViews>
    <sheetView tabSelected="1" workbookViewId="0">
      <selection activeCell="E11" sqref="E11"/>
    </sheetView>
  </sheetViews>
  <sheetFormatPr defaultRowHeight="15" x14ac:dyDescent="0.25"/>
  <cols>
    <col min="1" max="1" width="20.7109375" bestFit="1" customWidth="1"/>
    <col min="2" max="2" width="16.7109375" bestFit="1" customWidth="1"/>
    <col min="3" max="3" width="6.7109375" bestFit="1" customWidth="1"/>
    <col min="4" max="5" width="16.28515625" customWidth="1"/>
    <col min="6" max="6" width="12.28515625" bestFit="1" customWidth="1"/>
    <col min="7" max="7" width="10.7109375" hidden="1" customWidth="1"/>
    <col min="8" max="8" width="10.5703125" hidden="1" customWidth="1"/>
    <col min="9" max="9" width="11.28515625" customWidth="1"/>
    <col min="10" max="11" width="11.5703125" bestFit="1" customWidth="1"/>
    <col min="12" max="12" width="11.5703125" customWidth="1"/>
    <col min="13" max="15" width="13.42578125" bestFit="1" customWidth="1"/>
    <col min="16" max="16" width="11.5703125" bestFit="1" customWidth="1"/>
  </cols>
  <sheetData>
    <row r="1" spans="1:16" x14ac:dyDescent="0.25">
      <c r="A1" s="1" t="s">
        <v>2</v>
      </c>
      <c r="B1" s="13">
        <v>44562</v>
      </c>
    </row>
    <row r="2" spans="1:16" x14ac:dyDescent="0.25">
      <c r="A2" s="1" t="s">
        <v>3</v>
      </c>
      <c r="B2" s="12" t="s">
        <v>16</v>
      </c>
      <c r="I2" s="3"/>
    </row>
    <row r="3" spans="1:16" x14ac:dyDescent="0.25">
      <c r="A3" s="1" t="s">
        <v>4</v>
      </c>
      <c r="B3" s="12">
        <v>35</v>
      </c>
      <c r="I3" s="4"/>
    </row>
    <row r="4" spans="1:16" x14ac:dyDescent="0.25">
      <c r="A4" s="1" t="s">
        <v>5</v>
      </c>
      <c r="B4" s="12">
        <v>10</v>
      </c>
      <c r="M4" s="17"/>
      <c r="N4" s="18"/>
      <c r="O4" s="18"/>
    </row>
    <row r="5" spans="1:16" x14ac:dyDescent="0.25">
      <c r="A5" s="1" t="s">
        <v>0</v>
      </c>
      <c r="B5" s="14">
        <v>15</v>
      </c>
    </row>
    <row r="6" spans="1:16" x14ac:dyDescent="0.25">
      <c r="A6" s="1" t="s">
        <v>6</v>
      </c>
      <c r="B6" s="15">
        <v>53067</v>
      </c>
      <c r="D6" s="6" t="s">
        <v>31</v>
      </c>
      <c r="E6" s="25">
        <f>B6*1.045</f>
        <v>55455.014999999999</v>
      </c>
    </row>
    <row r="7" spans="1:16" x14ac:dyDescent="0.25">
      <c r="A7" s="1" t="s">
        <v>7</v>
      </c>
      <c r="B7" s="15">
        <v>500000</v>
      </c>
      <c r="D7" s="6" t="s">
        <v>32</v>
      </c>
      <c r="E7" s="25">
        <f>B6*1.0225</f>
        <v>54261.0075</v>
      </c>
    </row>
    <row r="8" spans="1:16" x14ac:dyDescent="0.25">
      <c r="A8" s="1" t="s">
        <v>21</v>
      </c>
      <c r="B8" s="15">
        <v>625000</v>
      </c>
    </row>
    <row r="9" spans="1:16" x14ac:dyDescent="0.25">
      <c r="A9" s="5"/>
      <c r="B9" s="5"/>
      <c r="M9" s="22">
        <v>0.104</v>
      </c>
      <c r="N9" s="22">
        <v>0.20799999999999999</v>
      </c>
      <c r="O9" s="22">
        <v>0.312</v>
      </c>
    </row>
    <row r="10" spans="1:16" ht="75" x14ac:dyDescent="0.25">
      <c r="A10" s="23" t="s">
        <v>20</v>
      </c>
      <c r="B10" s="24" t="s">
        <v>8</v>
      </c>
      <c r="C10" s="24" t="s">
        <v>9</v>
      </c>
      <c r="D10" s="23" t="s">
        <v>4</v>
      </c>
      <c r="E10" s="24" t="s">
        <v>26</v>
      </c>
      <c r="F10" s="24" t="s">
        <v>10</v>
      </c>
      <c r="G10" s="24" t="s">
        <v>22</v>
      </c>
      <c r="H10" s="24" t="s">
        <v>23</v>
      </c>
      <c r="I10" s="24" t="s">
        <v>30</v>
      </c>
      <c r="J10" s="24" t="s">
        <v>11</v>
      </c>
      <c r="K10" s="24" t="s">
        <v>12</v>
      </c>
      <c r="L10" s="24" t="s">
        <v>24</v>
      </c>
      <c r="M10" s="24" t="s">
        <v>17</v>
      </c>
      <c r="N10" s="24" t="s">
        <v>18</v>
      </c>
      <c r="O10" s="24" t="s">
        <v>19</v>
      </c>
      <c r="P10" s="24" t="s">
        <v>1</v>
      </c>
    </row>
    <row r="11" spans="1:16" x14ac:dyDescent="0.25">
      <c r="A11" s="11">
        <v>44562</v>
      </c>
      <c r="B11" s="7">
        <v>1</v>
      </c>
      <c r="C11" s="7"/>
      <c r="D11" s="7">
        <v>35</v>
      </c>
      <c r="E11" s="20">
        <v>-55455</v>
      </c>
      <c r="F11" s="21">
        <f>E11</f>
        <v>-55455</v>
      </c>
      <c r="G11" s="7"/>
      <c r="I11" s="9"/>
      <c r="J11" s="8"/>
      <c r="K11" s="8">
        <f t="shared" ref="K11:K25" si="0">SUM(E11,G11,H11)</f>
        <v>-55455</v>
      </c>
      <c r="L11" s="21">
        <f>K11</f>
        <v>-55455</v>
      </c>
      <c r="M11" s="8">
        <f t="shared" ref="M11:M25" si="1">$E11-($M$9*$E11)+SUM(G11,H11)</f>
        <v>-49687.68</v>
      </c>
      <c r="N11" s="8">
        <f t="shared" ref="N11:N25" si="2">$E11-($N$9*$E11)+SUM(G11,H11)</f>
        <v>-43920.36</v>
      </c>
      <c r="O11" s="8">
        <f t="shared" ref="O11:O25" si="3">$E11-($O$9*$E11)+SUM(G11,H11)</f>
        <v>-38153.040000000001</v>
      </c>
    </row>
    <row r="12" spans="1:16" x14ac:dyDescent="0.25">
      <c r="A12" s="11">
        <v>44927</v>
      </c>
      <c r="B12" s="7">
        <v>2</v>
      </c>
      <c r="C12" s="7">
        <v>1</v>
      </c>
      <c r="D12" s="7">
        <v>36</v>
      </c>
      <c r="E12" s="20">
        <v>-54261</v>
      </c>
      <c r="F12" s="21">
        <f>E12+F11</f>
        <v>-109716</v>
      </c>
      <c r="G12" s="7"/>
      <c r="H12" s="8"/>
      <c r="I12" s="9">
        <v>25000</v>
      </c>
      <c r="J12" s="8"/>
      <c r="K12" s="8">
        <f t="shared" si="0"/>
        <v>-54261</v>
      </c>
      <c r="L12" s="21">
        <f>K12+L11</f>
        <v>-109716</v>
      </c>
      <c r="M12" s="8">
        <f t="shared" si="1"/>
        <v>-48617.856</v>
      </c>
      <c r="N12" s="8">
        <f t="shared" si="2"/>
        <v>-42974.712</v>
      </c>
      <c r="O12" s="8">
        <f t="shared" si="3"/>
        <v>-37331.567999999999</v>
      </c>
      <c r="P12" s="8">
        <v>650000</v>
      </c>
    </row>
    <row r="13" spans="1:16" x14ac:dyDescent="0.25">
      <c r="A13" s="11">
        <v>45292</v>
      </c>
      <c r="B13" s="7">
        <v>3</v>
      </c>
      <c r="C13" s="7">
        <v>2</v>
      </c>
      <c r="D13" s="7">
        <v>37</v>
      </c>
      <c r="E13" s="20">
        <v>-54261</v>
      </c>
      <c r="F13" s="21">
        <f t="shared" ref="F13:F26" si="4">E13+F12</f>
        <v>-163977</v>
      </c>
      <c r="G13" s="7"/>
      <c r="H13" s="8"/>
      <c r="I13" s="9">
        <f>I12+25000</f>
        <v>50000</v>
      </c>
      <c r="J13" s="8"/>
      <c r="K13" s="8">
        <f t="shared" si="0"/>
        <v>-54261</v>
      </c>
      <c r="L13" s="21">
        <f t="shared" ref="L13:L26" si="5">K13+L12</f>
        <v>-163977</v>
      </c>
      <c r="M13" s="8">
        <f t="shared" si="1"/>
        <v>-48617.856</v>
      </c>
      <c r="N13" s="8">
        <f t="shared" si="2"/>
        <v>-42974.712</v>
      </c>
      <c r="O13" s="8">
        <f t="shared" si="3"/>
        <v>-37331.567999999999</v>
      </c>
      <c r="P13" s="8">
        <f>P12+25000</f>
        <v>675000</v>
      </c>
    </row>
    <row r="14" spans="1:16" x14ac:dyDescent="0.25">
      <c r="A14" s="11">
        <v>45658</v>
      </c>
      <c r="B14" s="7">
        <v>4</v>
      </c>
      <c r="C14" s="7">
        <v>3</v>
      </c>
      <c r="D14" s="7">
        <v>38</v>
      </c>
      <c r="E14" s="20">
        <v>-54261</v>
      </c>
      <c r="F14" s="21">
        <f t="shared" si="4"/>
        <v>-218238</v>
      </c>
      <c r="G14" s="7"/>
      <c r="H14" s="8"/>
      <c r="I14" s="9">
        <f t="shared" ref="I14:I26" si="6">I13+25000</f>
        <v>75000</v>
      </c>
      <c r="J14" s="8"/>
      <c r="K14" s="8">
        <f t="shared" si="0"/>
        <v>-54261</v>
      </c>
      <c r="L14" s="21">
        <f t="shared" si="5"/>
        <v>-218238</v>
      </c>
      <c r="M14" s="8">
        <f t="shared" si="1"/>
        <v>-48617.856</v>
      </c>
      <c r="N14" s="8">
        <f t="shared" si="2"/>
        <v>-42974.712</v>
      </c>
      <c r="O14" s="8">
        <f t="shared" si="3"/>
        <v>-37331.567999999999</v>
      </c>
      <c r="P14" s="8">
        <f t="shared" ref="P14:P26" si="7">P13+25000</f>
        <v>700000</v>
      </c>
    </row>
    <row r="15" spans="1:16" x14ac:dyDescent="0.25">
      <c r="A15" s="11">
        <v>46023</v>
      </c>
      <c r="B15" s="7">
        <v>5</v>
      </c>
      <c r="C15" s="7">
        <v>4</v>
      </c>
      <c r="D15" s="7">
        <v>39</v>
      </c>
      <c r="E15" s="20">
        <v>-54261</v>
      </c>
      <c r="F15" s="21">
        <f t="shared" si="4"/>
        <v>-272499</v>
      </c>
      <c r="G15" s="7"/>
      <c r="H15" s="8"/>
      <c r="I15" s="9">
        <f t="shared" si="6"/>
        <v>100000</v>
      </c>
      <c r="J15" s="8"/>
      <c r="K15" s="8">
        <f t="shared" si="0"/>
        <v>-54261</v>
      </c>
      <c r="L15" s="21">
        <f t="shared" si="5"/>
        <v>-272499</v>
      </c>
      <c r="M15" s="8">
        <f t="shared" si="1"/>
        <v>-48617.856</v>
      </c>
      <c r="N15" s="8">
        <f t="shared" si="2"/>
        <v>-42974.712</v>
      </c>
      <c r="O15" s="8">
        <f t="shared" si="3"/>
        <v>-37331.567999999999</v>
      </c>
      <c r="P15" s="8">
        <f t="shared" si="7"/>
        <v>725000</v>
      </c>
    </row>
    <row r="16" spans="1:16" x14ac:dyDescent="0.25">
      <c r="A16" s="11">
        <v>46388</v>
      </c>
      <c r="B16" s="7">
        <v>6</v>
      </c>
      <c r="C16" s="7">
        <v>5</v>
      </c>
      <c r="D16" s="7">
        <v>40</v>
      </c>
      <c r="E16" s="20">
        <v>-54261</v>
      </c>
      <c r="F16" s="21">
        <f t="shared" si="4"/>
        <v>-326760</v>
      </c>
      <c r="G16" s="7"/>
      <c r="H16" s="8"/>
      <c r="I16" s="9">
        <f t="shared" si="6"/>
        <v>125000</v>
      </c>
      <c r="J16" s="8"/>
      <c r="K16" s="8">
        <f t="shared" si="0"/>
        <v>-54261</v>
      </c>
      <c r="L16" s="21">
        <f t="shared" si="5"/>
        <v>-326760</v>
      </c>
      <c r="M16" s="8">
        <f t="shared" si="1"/>
        <v>-48617.856</v>
      </c>
      <c r="N16" s="8">
        <f t="shared" si="2"/>
        <v>-42974.712</v>
      </c>
      <c r="O16" s="8">
        <f t="shared" si="3"/>
        <v>-37331.567999999999</v>
      </c>
      <c r="P16" s="8">
        <f t="shared" si="7"/>
        <v>750000</v>
      </c>
    </row>
    <row r="17" spans="1:16" x14ac:dyDescent="0.25">
      <c r="A17" s="11">
        <v>46753</v>
      </c>
      <c r="B17" s="7">
        <v>7</v>
      </c>
      <c r="C17" s="7">
        <v>6</v>
      </c>
      <c r="D17" s="7">
        <v>41</v>
      </c>
      <c r="E17" s="20">
        <v>-54261</v>
      </c>
      <c r="F17" s="21">
        <f t="shared" si="4"/>
        <v>-381021</v>
      </c>
      <c r="G17" s="7"/>
      <c r="H17" s="8"/>
      <c r="I17" s="9">
        <f t="shared" si="6"/>
        <v>150000</v>
      </c>
      <c r="J17" s="8"/>
      <c r="K17" s="8">
        <f t="shared" si="0"/>
        <v>-54261</v>
      </c>
      <c r="L17" s="21">
        <f t="shared" si="5"/>
        <v>-381021</v>
      </c>
      <c r="M17" s="8">
        <f t="shared" si="1"/>
        <v>-48617.856</v>
      </c>
      <c r="N17" s="8">
        <f t="shared" si="2"/>
        <v>-42974.712</v>
      </c>
      <c r="O17" s="8">
        <f t="shared" si="3"/>
        <v>-37331.567999999999</v>
      </c>
      <c r="P17" s="8">
        <f t="shared" si="7"/>
        <v>775000</v>
      </c>
    </row>
    <row r="18" spans="1:16" x14ac:dyDescent="0.25">
      <c r="A18" s="11">
        <v>47119</v>
      </c>
      <c r="B18" s="7">
        <v>8</v>
      </c>
      <c r="C18" s="7">
        <v>7</v>
      </c>
      <c r="D18" s="7">
        <v>42</v>
      </c>
      <c r="E18" s="20">
        <v>-54261</v>
      </c>
      <c r="F18" s="21">
        <f t="shared" si="4"/>
        <v>-435282</v>
      </c>
      <c r="G18" s="7"/>
      <c r="H18" s="8"/>
      <c r="I18" s="9">
        <f t="shared" si="6"/>
        <v>175000</v>
      </c>
      <c r="J18" s="8"/>
      <c r="K18" s="8">
        <f t="shared" si="0"/>
        <v>-54261</v>
      </c>
      <c r="L18" s="21">
        <f t="shared" si="5"/>
        <v>-435282</v>
      </c>
      <c r="M18" s="8">
        <f t="shared" si="1"/>
        <v>-48617.856</v>
      </c>
      <c r="N18" s="8">
        <f t="shared" si="2"/>
        <v>-42974.712</v>
      </c>
      <c r="O18" s="8">
        <f t="shared" si="3"/>
        <v>-37331.567999999999</v>
      </c>
      <c r="P18" s="8">
        <f t="shared" si="7"/>
        <v>800000</v>
      </c>
    </row>
    <row r="19" spans="1:16" x14ac:dyDescent="0.25">
      <c r="A19" s="11">
        <v>47484</v>
      </c>
      <c r="B19" s="7">
        <v>9</v>
      </c>
      <c r="C19" s="7">
        <v>8</v>
      </c>
      <c r="D19" s="7">
        <v>43</v>
      </c>
      <c r="E19" s="20">
        <v>-54261</v>
      </c>
      <c r="F19" s="21">
        <f t="shared" si="4"/>
        <v>-489543</v>
      </c>
      <c r="G19" s="7"/>
      <c r="H19" s="8"/>
      <c r="I19" s="9">
        <f t="shared" si="6"/>
        <v>200000</v>
      </c>
      <c r="J19" s="8"/>
      <c r="K19" s="8">
        <f t="shared" si="0"/>
        <v>-54261</v>
      </c>
      <c r="L19" s="21">
        <f t="shared" si="5"/>
        <v>-489543</v>
      </c>
      <c r="M19" s="8">
        <f t="shared" si="1"/>
        <v>-48617.856</v>
      </c>
      <c r="N19" s="8">
        <f t="shared" si="2"/>
        <v>-42974.712</v>
      </c>
      <c r="O19" s="8">
        <f t="shared" si="3"/>
        <v>-37331.567999999999</v>
      </c>
      <c r="P19" s="8">
        <f t="shared" si="7"/>
        <v>825000</v>
      </c>
    </row>
    <row r="20" spans="1:16" x14ac:dyDescent="0.25">
      <c r="A20" s="11">
        <v>47849</v>
      </c>
      <c r="B20" s="7">
        <v>10</v>
      </c>
      <c r="C20" s="7">
        <v>9</v>
      </c>
      <c r="D20" s="7">
        <v>44</v>
      </c>
      <c r="E20" s="20">
        <v>-54261</v>
      </c>
      <c r="F20" s="21">
        <f t="shared" si="4"/>
        <v>-543804</v>
      </c>
      <c r="G20" s="7"/>
      <c r="H20" s="8"/>
      <c r="I20" s="9">
        <f t="shared" si="6"/>
        <v>225000</v>
      </c>
      <c r="J20" s="8"/>
      <c r="K20" s="8">
        <f t="shared" si="0"/>
        <v>-54261</v>
      </c>
      <c r="L20" s="21">
        <f t="shared" si="5"/>
        <v>-543804</v>
      </c>
      <c r="M20" s="8">
        <f t="shared" si="1"/>
        <v>-48617.856</v>
      </c>
      <c r="N20" s="8">
        <f t="shared" si="2"/>
        <v>-42974.712</v>
      </c>
      <c r="O20" s="8">
        <f t="shared" si="3"/>
        <v>-37331.567999999999</v>
      </c>
      <c r="P20" s="8">
        <f t="shared" si="7"/>
        <v>850000</v>
      </c>
    </row>
    <row r="21" spans="1:16" x14ac:dyDescent="0.25">
      <c r="A21" s="11">
        <v>48214</v>
      </c>
      <c r="B21" s="7">
        <v>11</v>
      </c>
      <c r="C21" s="7">
        <v>10</v>
      </c>
      <c r="D21" s="7">
        <v>45</v>
      </c>
      <c r="E21" s="20"/>
      <c r="F21" s="21">
        <f t="shared" si="4"/>
        <v>-543804</v>
      </c>
      <c r="G21" s="9"/>
      <c r="H21" s="8"/>
      <c r="I21" s="9">
        <f t="shared" si="6"/>
        <v>250000</v>
      </c>
      <c r="J21" s="8"/>
      <c r="K21" s="8">
        <f t="shared" si="0"/>
        <v>0</v>
      </c>
      <c r="L21" s="21">
        <f t="shared" si="5"/>
        <v>-543804</v>
      </c>
      <c r="M21" s="8">
        <f t="shared" si="1"/>
        <v>0</v>
      </c>
      <c r="N21" s="8">
        <f t="shared" si="2"/>
        <v>0</v>
      </c>
      <c r="O21" s="8">
        <f t="shared" si="3"/>
        <v>0</v>
      </c>
      <c r="P21" s="8">
        <f t="shared" si="7"/>
        <v>875000</v>
      </c>
    </row>
    <row r="22" spans="1:16" x14ac:dyDescent="0.25">
      <c r="A22" s="11">
        <v>48580</v>
      </c>
      <c r="B22" s="7">
        <v>12</v>
      </c>
      <c r="C22" s="7">
        <v>11</v>
      </c>
      <c r="D22" s="7">
        <v>46</v>
      </c>
      <c r="E22" s="20"/>
      <c r="F22" s="21">
        <f t="shared" si="4"/>
        <v>-543804</v>
      </c>
      <c r="G22" s="8"/>
      <c r="H22" s="8"/>
      <c r="I22" s="9">
        <f t="shared" si="6"/>
        <v>275000</v>
      </c>
      <c r="J22" s="8"/>
      <c r="K22" s="8">
        <f t="shared" si="0"/>
        <v>0</v>
      </c>
      <c r="L22" s="21">
        <f t="shared" si="5"/>
        <v>-543804</v>
      </c>
      <c r="M22" s="8">
        <f t="shared" si="1"/>
        <v>0</v>
      </c>
      <c r="N22" s="8">
        <f t="shared" si="2"/>
        <v>0</v>
      </c>
      <c r="O22" s="8">
        <f t="shared" si="3"/>
        <v>0</v>
      </c>
      <c r="P22" s="8">
        <f t="shared" si="7"/>
        <v>900000</v>
      </c>
    </row>
    <row r="23" spans="1:16" x14ac:dyDescent="0.25">
      <c r="A23" s="11">
        <v>48945</v>
      </c>
      <c r="B23" s="7">
        <v>13</v>
      </c>
      <c r="C23" s="7">
        <v>12</v>
      </c>
      <c r="D23" s="7">
        <v>47</v>
      </c>
      <c r="E23" s="20"/>
      <c r="F23" s="21">
        <f t="shared" si="4"/>
        <v>-543804</v>
      </c>
      <c r="G23" s="8"/>
      <c r="H23" s="8"/>
      <c r="I23" s="9">
        <f t="shared" si="6"/>
        <v>300000</v>
      </c>
      <c r="J23" s="8"/>
      <c r="K23" s="8">
        <f t="shared" si="0"/>
        <v>0</v>
      </c>
      <c r="L23" s="21">
        <f t="shared" si="5"/>
        <v>-543804</v>
      </c>
      <c r="M23" s="8">
        <f t="shared" si="1"/>
        <v>0</v>
      </c>
      <c r="N23" s="8">
        <f t="shared" si="2"/>
        <v>0</v>
      </c>
      <c r="O23" s="8">
        <f t="shared" si="3"/>
        <v>0</v>
      </c>
      <c r="P23" s="8">
        <f t="shared" si="7"/>
        <v>925000</v>
      </c>
    </row>
    <row r="24" spans="1:16" x14ac:dyDescent="0.25">
      <c r="A24" s="11">
        <v>49310</v>
      </c>
      <c r="B24" s="7">
        <v>14</v>
      </c>
      <c r="C24" s="7">
        <v>13</v>
      </c>
      <c r="D24" s="7">
        <v>48</v>
      </c>
      <c r="E24" s="20"/>
      <c r="F24" s="21">
        <f t="shared" si="4"/>
        <v>-543804</v>
      </c>
      <c r="G24" s="8"/>
      <c r="H24" s="8"/>
      <c r="I24" s="9">
        <f t="shared" si="6"/>
        <v>325000</v>
      </c>
      <c r="J24" s="8"/>
      <c r="K24" s="8">
        <f t="shared" si="0"/>
        <v>0</v>
      </c>
      <c r="L24" s="21">
        <f t="shared" si="5"/>
        <v>-543804</v>
      </c>
      <c r="M24" s="8">
        <f t="shared" si="1"/>
        <v>0</v>
      </c>
      <c r="N24" s="8">
        <f t="shared" si="2"/>
        <v>0</v>
      </c>
      <c r="O24" s="8">
        <f t="shared" si="3"/>
        <v>0</v>
      </c>
      <c r="P24" s="8">
        <f t="shared" si="7"/>
        <v>950000</v>
      </c>
    </row>
    <row r="25" spans="1:16" x14ac:dyDescent="0.25">
      <c r="A25" s="11">
        <v>49675</v>
      </c>
      <c r="B25" s="7">
        <v>15</v>
      </c>
      <c r="C25" s="7">
        <v>14</v>
      </c>
      <c r="D25" s="7">
        <v>49</v>
      </c>
      <c r="E25" s="20"/>
      <c r="F25" s="21">
        <f t="shared" si="4"/>
        <v>-543804</v>
      </c>
      <c r="G25" s="9"/>
      <c r="H25" s="8"/>
      <c r="I25" s="9">
        <f t="shared" si="6"/>
        <v>350000</v>
      </c>
      <c r="K25" s="8">
        <f t="shared" si="0"/>
        <v>0</v>
      </c>
      <c r="L25" s="21">
        <f t="shared" si="5"/>
        <v>-543804</v>
      </c>
      <c r="M25" s="8">
        <f t="shared" si="1"/>
        <v>0</v>
      </c>
      <c r="N25" s="8">
        <f t="shared" si="2"/>
        <v>0</v>
      </c>
      <c r="O25" s="8">
        <f t="shared" si="3"/>
        <v>0</v>
      </c>
      <c r="P25" s="8">
        <f t="shared" si="7"/>
        <v>975000</v>
      </c>
    </row>
    <row r="26" spans="1:16" x14ac:dyDescent="0.25">
      <c r="A26" s="11">
        <v>50041</v>
      </c>
      <c r="B26" s="7">
        <v>16</v>
      </c>
      <c r="C26" s="7">
        <v>15</v>
      </c>
      <c r="D26" s="7">
        <v>50</v>
      </c>
      <c r="E26" s="20"/>
      <c r="F26" s="21">
        <f t="shared" si="4"/>
        <v>-543804</v>
      </c>
      <c r="G26" s="9"/>
      <c r="H26" s="8"/>
      <c r="I26" s="9">
        <f t="shared" si="6"/>
        <v>375000</v>
      </c>
      <c r="J26" s="8">
        <f>B7+I26</f>
        <v>875000</v>
      </c>
      <c r="K26" s="8">
        <f>SUM(E26,G26,H26,J26)</f>
        <v>875000</v>
      </c>
      <c r="L26" s="21">
        <f t="shared" si="5"/>
        <v>331196</v>
      </c>
      <c r="M26" s="8">
        <f>K26</f>
        <v>875000</v>
      </c>
      <c r="N26" s="8">
        <f>K26</f>
        <v>875000</v>
      </c>
      <c r="O26" s="8">
        <f>K26</f>
        <v>875000</v>
      </c>
      <c r="P26" s="8">
        <f t="shared" si="7"/>
        <v>1000000</v>
      </c>
    </row>
    <row r="27" spans="1:16" x14ac:dyDescent="0.25">
      <c r="C27" s="7"/>
      <c r="D27" s="7"/>
      <c r="J27" s="2"/>
    </row>
    <row r="28" spans="1:16" x14ac:dyDescent="0.25">
      <c r="D28" s="6" t="s">
        <v>14</v>
      </c>
      <c r="F28" s="10">
        <f>F25</f>
        <v>-543804</v>
      </c>
      <c r="G28" s="8"/>
      <c r="J28" s="12" t="s">
        <v>13</v>
      </c>
      <c r="K28" s="19">
        <f>XIRR(K11:K26,A11:A26)</f>
        <v>4.544617235660553E-2</v>
      </c>
      <c r="L28" s="16"/>
      <c r="M28" s="19">
        <f>XIRR(M$11:M$26,$A$11:$A$26)</f>
        <v>5.6006386876106276E-2</v>
      </c>
      <c r="N28" s="19">
        <f>XIRR(N$11:N$26,$A$11:$A$26)</f>
        <v>6.7903336882591245E-2</v>
      </c>
      <c r="O28" s="19">
        <f>XIRR(O$11:O$26,$A$11:$A$26)</f>
        <v>8.1520906090736409E-2</v>
      </c>
    </row>
    <row r="29" spans="1:16" x14ac:dyDescent="0.25">
      <c r="D29" s="6" t="s">
        <v>15</v>
      </c>
      <c r="F29" s="10">
        <f>J26</f>
        <v>875000</v>
      </c>
    </row>
    <row r="30" spans="1:16" x14ac:dyDescent="0.25">
      <c r="D30" s="6" t="s">
        <v>25</v>
      </c>
      <c r="F30" s="10">
        <f>F29+F28</f>
        <v>331196</v>
      </c>
    </row>
    <row r="31" spans="1:16" x14ac:dyDescent="0.25">
      <c r="D31" s="6" t="s">
        <v>27</v>
      </c>
      <c r="F31" s="10">
        <f>SUM(M11:M26)</f>
        <v>387751.61599999992</v>
      </c>
    </row>
    <row r="32" spans="1:16" x14ac:dyDescent="0.25">
      <c r="D32" s="6" t="s">
        <v>28</v>
      </c>
      <c r="F32" s="10">
        <f>SUM(N11:N26)</f>
        <v>444307.23200000002</v>
      </c>
    </row>
    <row r="33" spans="4:6" x14ac:dyDescent="0.25">
      <c r="D33" s="6" t="s">
        <v>29</v>
      </c>
      <c r="F33" s="10">
        <f>SUM(O11:O26)</f>
        <v>500862.848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F8571-F303-4FBF-897E-11095A7808D7}">
  <dimension ref="A1:P38"/>
  <sheetViews>
    <sheetView workbookViewId="0">
      <selection activeCell="B7" sqref="B7"/>
    </sheetView>
  </sheetViews>
  <sheetFormatPr defaultRowHeight="15" x14ac:dyDescent="0.25"/>
  <cols>
    <col min="1" max="1" width="20.7109375" bestFit="1" customWidth="1"/>
    <col min="2" max="2" width="16.7109375" bestFit="1" customWidth="1"/>
    <col min="3" max="3" width="6.7109375" bestFit="1" customWidth="1"/>
    <col min="4" max="5" width="16.28515625" customWidth="1"/>
    <col min="6" max="6" width="12.28515625" bestFit="1" customWidth="1"/>
    <col min="7" max="7" width="10.7109375" hidden="1" customWidth="1"/>
    <col min="8" max="8" width="10.5703125" hidden="1" customWidth="1"/>
    <col min="9" max="9" width="11.28515625" customWidth="1"/>
    <col min="10" max="11" width="11.5703125" bestFit="1" customWidth="1"/>
    <col min="12" max="12" width="11.5703125" customWidth="1"/>
    <col min="13" max="15" width="13.42578125" bestFit="1" customWidth="1"/>
    <col min="16" max="16" width="11.5703125" bestFit="1" customWidth="1"/>
  </cols>
  <sheetData>
    <row r="1" spans="1:16" x14ac:dyDescent="0.25">
      <c r="A1" s="1" t="s">
        <v>2</v>
      </c>
      <c r="B1" s="13">
        <v>44562</v>
      </c>
    </row>
    <row r="2" spans="1:16" x14ac:dyDescent="0.25">
      <c r="A2" s="1" t="s">
        <v>3</v>
      </c>
      <c r="B2" s="12" t="s">
        <v>16</v>
      </c>
      <c r="I2" s="3"/>
    </row>
    <row r="3" spans="1:16" x14ac:dyDescent="0.25">
      <c r="A3" s="1" t="s">
        <v>4</v>
      </c>
      <c r="B3" s="12">
        <v>35</v>
      </c>
      <c r="I3" s="4"/>
    </row>
    <row r="4" spans="1:16" x14ac:dyDescent="0.25">
      <c r="A4" s="1" t="s">
        <v>5</v>
      </c>
      <c r="B4" s="12">
        <v>15</v>
      </c>
      <c r="M4" s="17"/>
      <c r="N4" s="18"/>
      <c r="O4" s="18"/>
    </row>
    <row r="5" spans="1:16" x14ac:dyDescent="0.25">
      <c r="A5" s="1" t="s">
        <v>0</v>
      </c>
      <c r="B5" s="14">
        <v>20</v>
      </c>
    </row>
    <row r="6" spans="1:16" x14ac:dyDescent="0.25">
      <c r="A6" s="1" t="s">
        <v>6</v>
      </c>
      <c r="B6" s="15">
        <v>35560</v>
      </c>
      <c r="D6" s="6" t="s">
        <v>31</v>
      </c>
      <c r="E6" s="25">
        <f>B6*1.045</f>
        <v>37160.199999999997</v>
      </c>
    </row>
    <row r="7" spans="1:16" x14ac:dyDescent="0.25">
      <c r="A7" s="1" t="s">
        <v>7</v>
      </c>
      <c r="B7" s="15">
        <v>500000</v>
      </c>
      <c r="D7" s="6" t="s">
        <v>32</v>
      </c>
      <c r="E7" s="25">
        <f>B6*1.0225</f>
        <v>36360.1</v>
      </c>
    </row>
    <row r="8" spans="1:16" x14ac:dyDescent="0.25">
      <c r="A8" s="1" t="s">
        <v>21</v>
      </c>
      <c r="B8" s="15">
        <v>625000</v>
      </c>
    </row>
    <row r="9" spans="1:16" x14ac:dyDescent="0.25">
      <c r="A9" s="5"/>
      <c r="B9" s="5"/>
      <c r="M9" s="22">
        <v>0.104</v>
      </c>
      <c r="N9" s="22">
        <v>0.20799999999999999</v>
      </c>
      <c r="O9" s="22">
        <v>0.312</v>
      </c>
    </row>
    <row r="10" spans="1:16" ht="75" x14ac:dyDescent="0.25">
      <c r="A10" s="23" t="s">
        <v>20</v>
      </c>
      <c r="B10" s="24" t="s">
        <v>8</v>
      </c>
      <c r="C10" s="24" t="s">
        <v>9</v>
      </c>
      <c r="D10" s="23" t="s">
        <v>4</v>
      </c>
      <c r="E10" s="24" t="s">
        <v>26</v>
      </c>
      <c r="F10" s="24" t="s">
        <v>10</v>
      </c>
      <c r="G10" s="24" t="s">
        <v>22</v>
      </c>
      <c r="H10" s="24" t="s">
        <v>23</v>
      </c>
      <c r="I10" s="24" t="s">
        <v>30</v>
      </c>
      <c r="J10" s="24" t="s">
        <v>11</v>
      </c>
      <c r="K10" s="24" t="s">
        <v>12</v>
      </c>
      <c r="L10" s="24" t="s">
        <v>24</v>
      </c>
      <c r="M10" s="24" t="s">
        <v>17</v>
      </c>
      <c r="N10" s="24" t="s">
        <v>18</v>
      </c>
      <c r="O10" s="24" t="s">
        <v>19</v>
      </c>
      <c r="P10" s="24" t="s">
        <v>1</v>
      </c>
    </row>
    <row r="11" spans="1:16" x14ac:dyDescent="0.25">
      <c r="A11" s="11">
        <v>44562</v>
      </c>
      <c r="B11" s="7">
        <v>1</v>
      </c>
      <c r="C11" s="7"/>
      <c r="D11" s="7">
        <v>35</v>
      </c>
      <c r="E11" s="20">
        <v>-37160</v>
      </c>
      <c r="F11" s="21">
        <f>E11</f>
        <v>-37160</v>
      </c>
      <c r="G11" s="7"/>
      <c r="I11" s="9"/>
      <c r="J11" s="8"/>
      <c r="K11" s="8">
        <f t="shared" ref="K11:K25" si="0">SUM(E11,G11,H11)</f>
        <v>-37160</v>
      </c>
      <c r="L11" s="21">
        <f>K11</f>
        <v>-37160</v>
      </c>
      <c r="M11" s="8">
        <f t="shared" ref="M11:M25" si="1">$E11-($M$9*$E11)+SUM(G11,H11)</f>
        <v>-33295.360000000001</v>
      </c>
      <c r="N11" s="8">
        <f t="shared" ref="N11:N25" si="2">$E11-($N$9*$E11)+SUM(G11,H11)</f>
        <v>-29430.720000000001</v>
      </c>
      <c r="O11" s="8">
        <f t="shared" ref="O11:O25" si="3">$E11-($O$9*$E11)+SUM(G11,H11)</f>
        <v>-25566.080000000002</v>
      </c>
    </row>
    <row r="12" spans="1:16" x14ac:dyDescent="0.25">
      <c r="A12" s="11">
        <v>44927</v>
      </c>
      <c r="B12" s="7">
        <v>2</v>
      </c>
      <c r="C12" s="7">
        <v>1</v>
      </c>
      <c r="D12" s="7">
        <v>36</v>
      </c>
      <c r="E12" s="20">
        <v>-36360</v>
      </c>
      <c r="F12" s="21">
        <f>E12+F11</f>
        <v>-73520</v>
      </c>
      <c r="G12" s="7"/>
      <c r="H12" s="8"/>
      <c r="I12" s="9">
        <v>25000</v>
      </c>
      <c r="J12" s="8"/>
      <c r="K12" s="8">
        <f t="shared" si="0"/>
        <v>-36360</v>
      </c>
      <c r="L12" s="21">
        <f>K12+L11</f>
        <v>-73520</v>
      </c>
      <c r="M12" s="8">
        <f t="shared" si="1"/>
        <v>-32578.560000000001</v>
      </c>
      <c r="N12" s="8">
        <f t="shared" si="2"/>
        <v>-28797.120000000003</v>
      </c>
      <c r="O12" s="8">
        <f t="shared" si="3"/>
        <v>-25015.68</v>
      </c>
      <c r="P12" s="8">
        <v>650000</v>
      </c>
    </row>
    <row r="13" spans="1:16" x14ac:dyDescent="0.25">
      <c r="A13" s="11">
        <v>45292</v>
      </c>
      <c r="B13" s="7">
        <v>3</v>
      </c>
      <c r="C13" s="7">
        <v>2</v>
      </c>
      <c r="D13" s="7">
        <v>37</v>
      </c>
      <c r="E13" s="20">
        <f>E12</f>
        <v>-36360</v>
      </c>
      <c r="F13" s="21">
        <f t="shared" ref="F13:F31" si="4">E13+F12</f>
        <v>-109880</v>
      </c>
      <c r="G13" s="7"/>
      <c r="H13" s="8"/>
      <c r="I13" s="9">
        <f>I12+25000</f>
        <v>50000</v>
      </c>
      <c r="J13" s="8"/>
      <c r="K13" s="8">
        <f t="shared" si="0"/>
        <v>-36360</v>
      </c>
      <c r="L13" s="21">
        <f t="shared" ref="L13:L25" si="5">K13+L12</f>
        <v>-109880</v>
      </c>
      <c r="M13" s="8">
        <f t="shared" si="1"/>
        <v>-32578.560000000001</v>
      </c>
      <c r="N13" s="8">
        <f t="shared" si="2"/>
        <v>-28797.120000000003</v>
      </c>
      <c r="O13" s="8">
        <f t="shared" si="3"/>
        <v>-25015.68</v>
      </c>
      <c r="P13" s="8">
        <f>P12+25000</f>
        <v>675000</v>
      </c>
    </row>
    <row r="14" spans="1:16" x14ac:dyDescent="0.25">
      <c r="A14" s="11">
        <v>45658</v>
      </c>
      <c r="B14" s="7">
        <v>4</v>
      </c>
      <c r="C14" s="7">
        <v>3</v>
      </c>
      <c r="D14" s="7">
        <v>38</v>
      </c>
      <c r="E14" s="20">
        <f t="shared" ref="E14:E25" si="6">E13</f>
        <v>-36360</v>
      </c>
      <c r="F14" s="21">
        <f t="shared" si="4"/>
        <v>-146240</v>
      </c>
      <c r="G14" s="7"/>
      <c r="H14" s="8"/>
      <c r="I14" s="9">
        <f t="shared" ref="I14:I31" si="7">I13+25000</f>
        <v>75000</v>
      </c>
      <c r="J14" s="8"/>
      <c r="K14" s="8">
        <f t="shared" si="0"/>
        <v>-36360</v>
      </c>
      <c r="L14" s="21">
        <f t="shared" si="5"/>
        <v>-146240</v>
      </c>
      <c r="M14" s="8">
        <f t="shared" si="1"/>
        <v>-32578.560000000001</v>
      </c>
      <c r="N14" s="8">
        <f t="shared" si="2"/>
        <v>-28797.120000000003</v>
      </c>
      <c r="O14" s="8">
        <f t="shared" si="3"/>
        <v>-25015.68</v>
      </c>
      <c r="P14" s="8">
        <f t="shared" ref="P14:P31" si="8">P13+25000</f>
        <v>700000</v>
      </c>
    </row>
    <row r="15" spans="1:16" x14ac:dyDescent="0.25">
      <c r="A15" s="11">
        <v>46023</v>
      </c>
      <c r="B15" s="7">
        <v>5</v>
      </c>
      <c r="C15" s="7">
        <v>4</v>
      </c>
      <c r="D15" s="7">
        <v>39</v>
      </c>
      <c r="E15" s="20">
        <f t="shared" si="6"/>
        <v>-36360</v>
      </c>
      <c r="F15" s="21">
        <f t="shared" si="4"/>
        <v>-182600</v>
      </c>
      <c r="G15" s="7"/>
      <c r="H15" s="8"/>
      <c r="I15" s="9">
        <f t="shared" si="7"/>
        <v>100000</v>
      </c>
      <c r="J15" s="8"/>
      <c r="K15" s="8">
        <f t="shared" si="0"/>
        <v>-36360</v>
      </c>
      <c r="L15" s="21">
        <f t="shared" si="5"/>
        <v>-182600</v>
      </c>
      <c r="M15" s="8">
        <f t="shared" si="1"/>
        <v>-32578.560000000001</v>
      </c>
      <c r="N15" s="8">
        <f t="shared" si="2"/>
        <v>-28797.120000000003</v>
      </c>
      <c r="O15" s="8">
        <f t="shared" si="3"/>
        <v>-25015.68</v>
      </c>
      <c r="P15" s="8">
        <f t="shared" si="8"/>
        <v>725000</v>
      </c>
    </row>
    <row r="16" spans="1:16" x14ac:dyDescent="0.25">
      <c r="A16" s="11">
        <v>46388</v>
      </c>
      <c r="B16" s="7">
        <v>6</v>
      </c>
      <c r="C16" s="7">
        <v>5</v>
      </c>
      <c r="D16" s="7">
        <v>40</v>
      </c>
      <c r="E16" s="20">
        <f t="shared" si="6"/>
        <v>-36360</v>
      </c>
      <c r="F16" s="21">
        <f t="shared" si="4"/>
        <v>-218960</v>
      </c>
      <c r="G16" s="7"/>
      <c r="H16" s="8"/>
      <c r="I16" s="9">
        <f t="shared" si="7"/>
        <v>125000</v>
      </c>
      <c r="J16" s="8"/>
      <c r="K16" s="8">
        <f t="shared" si="0"/>
        <v>-36360</v>
      </c>
      <c r="L16" s="21">
        <f t="shared" si="5"/>
        <v>-218960</v>
      </c>
      <c r="M16" s="8">
        <f t="shared" si="1"/>
        <v>-32578.560000000001</v>
      </c>
      <c r="N16" s="8">
        <f t="shared" si="2"/>
        <v>-28797.120000000003</v>
      </c>
      <c r="O16" s="8">
        <f t="shared" si="3"/>
        <v>-25015.68</v>
      </c>
      <c r="P16" s="8">
        <f t="shared" si="8"/>
        <v>750000</v>
      </c>
    </row>
    <row r="17" spans="1:16" x14ac:dyDescent="0.25">
      <c r="A17" s="11">
        <v>46753</v>
      </c>
      <c r="B17" s="7">
        <v>7</v>
      </c>
      <c r="C17" s="7">
        <v>6</v>
      </c>
      <c r="D17" s="7">
        <v>41</v>
      </c>
      <c r="E17" s="20">
        <f t="shared" si="6"/>
        <v>-36360</v>
      </c>
      <c r="F17" s="21">
        <f t="shared" si="4"/>
        <v>-255320</v>
      </c>
      <c r="G17" s="7"/>
      <c r="H17" s="8"/>
      <c r="I17" s="9">
        <f t="shared" si="7"/>
        <v>150000</v>
      </c>
      <c r="J17" s="8"/>
      <c r="K17" s="8">
        <f t="shared" si="0"/>
        <v>-36360</v>
      </c>
      <c r="L17" s="21">
        <f t="shared" si="5"/>
        <v>-255320</v>
      </c>
      <c r="M17" s="8">
        <f t="shared" si="1"/>
        <v>-32578.560000000001</v>
      </c>
      <c r="N17" s="8">
        <f t="shared" si="2"/>
        <v>-28797.120000000003</v>
      </c>
      <c r="O17" s="8">
        <f t="shared" si="3"/>
        <v>-25015.68</v>
      </c>
      <c r="P17" s="8">
        <f t="shared" si="8"/>
        <v>775000</v>
      </c>
    </row>
    <row r="18" spans="1:16" x14ac:dyDescent="0.25">
      <c r="A18" s="11">
        <v>47119</v>
      </c>
      <c r="B18" s="7">
        <v>8</v>
      </c>
      <c r="C18" s="7">
        <v>7</v>
      </c>
      <c r="D18" s="7">
        <v>42</v>
      </c>
      <c r="E18" s="20">
        <f t="shared" si="6"/>
        <v>-36360</v>
      </c>
      <c r="F18" s="21">
        <f t="shared" si="4"/>
        <v>-291680</v>
      </c>
      <c r="G18" s="7"/>
      <c r="H18" s="8"/>
      <c r="I18" s="9">
        <f t="shared" si="7"/>
        <v>175000</v>
      </c>
      <c r="J18" s="8"/>
      <c r="K18" s="8">
        <f t="shared" si="0"/>
        <v>-36360</v>
      </c>
      <c r="L18" s="21">
        <f t="shared" si="5"/>
        <v>-291680</v>
      </c>
      <c r="M18" s="8">
        <f t="shared" si="1"/>
        <v>-32578.560000000001</v>
      </c>
      <c r="N18" s="8">
        <f t="shared" si="2"/>
        <v>-28797.120000000003</v>
      </c>
      <c r="O18" s="8">
        <f t="shared" si="3"/>
        <v>-25015.68</v>
      </c>
      <c r="P18" s="8">
        <f t="shared" si="8"/>
        <v>800000</v>
      </c>
    </row>
    <row r="19" spans="1:16" x14ac:dyDescent="0.25">
      <c r="A19" s="11">
        <v>47484</v>
      </c>
      <c r="B19" s="7">
        <v>9</v>
      </c>
      <c r="C19" s="7">
        <v>8</v>
      </c>
      <c r="D19" s="7">
        <v>43</v>
      </c>
      <c r="E19" s="20">
        <f t="shared" si="6"/>
        <v>-36360</v>
      </c>
      <c r="F19" s="21">
        <f t="shared" si="4"/>
        <v>-328040</v>
      </c>
      <c r="G19" s="7"/>
      <c r="H19" s="8"/>
      <c r="I19" s="9">
        <f t="shared" si="7"/>
        <v>200000</v>
      </c>
      <c r="J19" s="8"/>
      <c r="K19" s="8">
        <f t="shared" si="0"/>
        <v>-36360</v>
      </c>
      <c r="L19" s="21">
        <f t="shared" si="5"/>
        <v>-328040</v>
      </c>
      <c r="M19" s="8">
        <f t="shared" si="1"/>
        <v>-32578.560000000001</v>
      </c>
      <c r="N19" s="8">
        <f t="shared" si="2"/>
        <v>-28797.120000000003</v>
      </c>
      <c r="O19" s="8">
        <f t="shared" si="3"/>
        <v>-25015.68</v>
      </c>
      <c r="P19" s="8">
        <f t="shared" si="8"/>
        <v>825000</v>
      </c>
    </row>
    <row r="20" spans="1:16" x14ac:dyDescent="0.25">
      <c r="A20" s="11">
        <v>47849</v>
      </c>
      <c r="B20" s="7">
        <v>10</v>
      </c>
      <c r="C20" s="7">
        <v>9</v>
      </c>
      <c r="D20" s="7">
        <v>44</v>
      </c>
      <c r="E20" s="20">
        <f t="shared" si="6"/>
        <v>-36360</v>
      </c>
      <c r="F20" s="21">
        <f t="shared" si="4"/>
        <v>-364400</v>
      </c>
      <c r="G20" s="7"/>
      <c r="H20" s="8"/>
      <c r="I20" s="9">
        <f t="shared" si="7"/>
        <v>225000</v>
      </c>
      <c r="J20" s="8"/>
      <c r="K20" s="8">
        <f t="shared" si="0"/>
        <v>-36360</v>
      </c>
      <c r="L20" s="21">
        <f t="shared" si="5"/>
        <v>-364400</v>
      </c>
      <c r="M20" s="8">
        <f t="shared" si="1"/>
        <v>-32578.560000000001</v>
      </c>
      <c r="N20" s="8">
        <f t="shared" si="2"/>
        <v>-28797.120000000003</v>
      </c>
      <c r="O20" s="8">
        <f t="shared" si="3"/>
        <v>-25015.68</v>
      </c>
      <c r="P20" s="8">
        <f t="shared" si="8"/>
        <v>850000</v>
      </c>
    </row>
    <row r="21" spans="1:16" x14ac:dyDescent="0.25">
      <c r="A21" s="11">
        <v>48214</v>
      </c>
      <c r="B21" s="7">
        <v>11</v>
      </c>
      <c r="C21" s="7">
        <v>10</v>
      </c>
      <c r="D21" s="7">
        <v>45</v>
      </c>
      <c r="E21" s="20">
        <f t="shared" si="6"/>
        <v>-36360</v>
      </c>
      <c r="F21" s="21">
        <f t="shared" si="4"/>
        <v>-400760</v>
      </c>
      <c r="G21" s="9"/>
      <c r="H21" s="8"/>
      <c r="I21" s="9">
        <f t="shared" si="7"/>
        <v>250000</v>
      </c>
      <c r="J21" s="8"/>
      <c r="K21" s="8">
        <f t="shared" si="0"/>
        <v>-36360</v>
      </c>
      <c r="L21" s="21">
        <f t="shared" si="5"/>
        <v>-400760</v>
      </c>
      <c r="M21" s="8">
        <f t="shared" si="1"/>
        <v>-32578.560000000001</v>
      </c>
      <c r="N21" s="8">
        <f t="shared" si="2"/>
        <v>-28797.120000000003</v>
      </c>
      <c r="O21" s="8">
        <f t="shared" si="3"/>
        <v>-25015.68</v>
      </c>
      <c r="P21" s="8">
        <f t="shared" si="8"/>
        <v>875000</v>
      </c>
    </row>
    <row r="22" spans="1:16" x14ac:dyDescent="0.25">
      <c r="A22" s="11">
        <v>48580</v>
      </c>
      <c r="B22" s="7">
        <v>12</v>
      </c>
      <c r="C22" s="7">
        <v>11</v>
      </c>
      <c r="D22" s="7">
        <v>46</v>
      </c>
      <c r="E22" s="20">
        <f t="shared" si="6"/>
        <v>-36360</v>
      </c>
      <c r="F22" s="21">
        <f t="shared" si="4"/>
        <v>-437120</v>
      </c>
      <c r="G22" s="8"/>
      <c r="H22" s="8"/>
      <c r="I22" s="9">
        <f t="shared" si="7"/>
        <v>275000</v>
      </c>
      <c r="J22" s="8"/>
      <c r="K22" s="8">
        <f t="shared" si="0"/>
        <v>-36360</v>
      </c>
      <c r="L22" s="21">
        <f t="shared" si="5"/>
        <v>-437120</v>
      </c>
      <c r="M22" s="8">
        <f t="shared" si="1"/>
        <v>-32578.560000000001</v>
      </c>
      <c r="N22" s="8">
        <f t="shared" si="2"/>
        <v>-28797.120000000003</v>
      </c>
      <c r="O22" s="8">
        <f t="shared" si="3"/>
        <v>-25015.68</v>
      </c>
      <c r="P22" s="8">
        <f t="shared" si="8"/>
        <v>900000</v>
      </c>
    </row>
    <row r="23" spans="1:16" x14ac:dyDescent="0.25">
      <c r="A23" s="11">
        <v>48945</v>
      </c>
      <c r="B23" s="7">
        <v>13</v>
      </c>
      <c r="C23" s="7">
        <v>12</v>
      </c>
      <c r="D23" s="7">
        <v>47</v>
      </c>
      <c r="E23" s="20">
        <f t="shared" si="6"/>
        <v>-36360</v>
      </c>
      <c r="F23" s="21">
        <f t="shared" si="4"/>
        <v>-473480</v>
      </c>
      <c r="G23" s="8"/>
      <c r="H23" s="8"/>
      <c r="I23" s="9">
        <f t="shared" si="7"/>
        <v>300000</v>
      </c>
      <c r="J23" s="8"/>
      <c r="K23" s="8">
        <f t="shared" si="0"/>
        <v>-36360</v>
      </c>
      <c r="L23" s="21">
        <f t="shared" si="5"/>
        <v>-473480</v>
      </c>
      <c r="M23" s="8">
        <f t="shared" si="1"/>
        <v>-32578.560000000001</v>
      </c>
      <c r="N23" s="8">
        <f t="shared" si="2"/>
        <v>-28797.120000000003</v>
      </c>
      <c r="O23" s="8">
        <f t="shared" si="3"/>
        <v>-25015.68</v>
      </c>
      <c r="P23" s="8">
        <f t="shared" si="8"/>
        <v>925000</v>
      </c>
    </row>
    <row r="24" spans="1:16" x14ac:dyDescent="0.25">
      <c r="A24" s="11">
        <v>49310</v>
      </c>
      <c r="B24" s="7">
        <v>14</v>
      </c>
      <c r="C24" s="7">
        <v>13</v>
      </c>
      <c r="D24" s="7">
        <v>48</v>
      </c>
      <c r="E24" s="20">
        <f t="shared" si="6"/>
        <v>-36360</v>
      </c>
      <c r="F24" s="21">
        <f t="shared" si="4"/>
        <v>-509840</v>
      </c>
      <c r="G24" s="8"/>
      <c r="H24" s="8"/>
      <c r="I24" s="9">
        <f>I23+25000</f>
        <v>325000</v>
      </c>
      <c r="J24" s="8"/>
      <c r="K24" s="8">
        <f t="shared" si="0"/>
        <v>-36360</v>
      </c>
      <c r="L24" s="21">
        <f t="shared" si="5"/>
        <v>-509840</v>
      </c>
      <c r="M24" s="8">
        <f t="shared" si="1"/>
        <v>-32578.560000000001</v>
      </c>
      <c r="N24" s="8">
        <f t="shared" si="2"/>
        <v>-28797.120000000003</v>
      </c>
      <c r="O24" s="8">
        <f t="shared" si="3"/>
        <v>-25015.68</v>
      </c>
      <c r="P24" s="8">
        <f t="shared" si="8"/>
        <v>950000</v>
      </c>
    </row>
    <row r="25" spans="1:16" x14ac:dyDescent="0.25">
      <c r="A25" s="11">
        <v>49675</v>
      </c>
      <c r="B25" s="7">
        <v>15</v>
      </c>
      <c r="C25" s="7">
        <v>14</v>
      </c>
      <c r="D25" s="7">
        <v>49</v>
      </c>
      <c r="E25" s="20">
        <f t="shared" si="6"/>
        <v>-36360</v>
      </c>
      <c r="F25" s="21">
        <f t="shared" si="4"/>
        <v>-546200</v>
      </c>
      <c r="G25" s="9"/>
      <c r="H25" s="8"/>
      <c r="I25" s="9">
        <f>I24+25000</f>
        <v>350000</v>
      </c>
      <c r="K25" s="8">
        <f t="shared" si="0"/>
        <v>-36360</v>
      </c>
      <c r="L25" s="21">
        <f t="shared" si="5"/>
        <v>-546200</v>
      </c>
      <c r="M25" s="8">
        <f t="shared" si="1"/>
        <v>-32578.560000000001</v>
      </c>
      <c r="N25" s="8">
        <f t="shared" si="2"/>
        <v>-28797.120000000003</v>
      </c>
      <c r="O25" s="8">
        <f t="shared" si="3"/>
        <v>-25015.68</v>
      </c>
      <c r="P25" s="8">
        <f t="shared" si="8"/>
        <v>975000</v>
      </c>
    </row>
    <row r="26" spans="1:16" x14ac:dyDescent="0.25">
      <c r="A26" s="11">
        <v>50041</v>
      </c>
      <c r="B26" s="7">
        <v>16</v>
      </c>
      <c r="C26" s="7">
        <v>15</v>
      </c>
      <c r="D26" s="7">
        <v>50</v>
      </c>
      <c r="E26" s="20"/>
      <c r="F26" s="21">
        <f t="shared" si="4"/>
        <v>-546200</v>
      </c>
      <c r="G26" s="9"/>
      <c r="H26" s="8"/>
      <c r="I26" s="9">
        <f t="shared" si="7"/>
        <v>375000</v>
      </c>
      <c r="K26" s="8">
        <f t="shared" ref="K26:K30" si="9">SUM(E26,G26,H26)</f>
        <v>0</v>
      </c>
      <c r="L26" s="21"/>
      <c r="M26" s="8"/>
      <c r="N26" s="8"/>
      <c r="O26" s="8"/>
      <c r="P26" s="8">
        <f>P25+25000</f>
        <v>1000000</v>
      </c>
    </row>
    <row r="27" spans="1:16" x14ac:dyDescent="0.25">
      <c r="A27" s="11">
        <v>50406</v>
      </c>
      <c r="B27" s="7">
        <v>17</v>
      </c>
      <c r="C27" s="7">
        <v>16</v>
      </c>
      <c r="D27" s="7">
        <v>51</v>
      </c>
      <c r="E27" s="20"/>
      <c r="F27" s="21">
        <f t="shared" si="4"/>
        <v>-546200</v>
      </c>
      <c r="G27" s="9"/>
      <c r="H27" s="8"/>
      <c r="I27" s="9">
        <f t="shared" si="7"/>
        <v>400000</v>
      </c>
      <c r="K27" s="8">
        <f t="shared" si="9"/>
        <v>0</v>
      </c>
      <c r="L27" s="21"/>
      <c r="M27" s="8"/>
      <c r="N27" s="8"/>
      <c r="O27" s="8"/>
      <c r="P27" s="8">
        <f t="shared" si="8"/>
        <v>1025000</v>
      </c>
    </row>
    <row r="28" spans="1:16" x14ac:dyDescent="0.25">
      <c r="A28" s="11">
        <v>50771</v>
      </c>
      <c r="B28" s="7">
        <v>18</v>
      </c>
      <c r="C28" s="7">
        <v>17</v>
      </c>
      <c r="D28" s="7">
        <v>52</v>
      </c>
      <c r="E28" s="20"/>
      <c r="F28" s="21">
        <f t="shared" si="4"/>
        <v>-546200</v>
      </c>
      <c r="G28" s="9"/>
      <c r="H28" s="8"/>
      <c r="I28" s="9">
        <f t="shared" si="7"/>
        <v>425000</v>
      </c>
      <c r="K28" s="8">
        <f t="shared" si="9"/>
        <v>0</v>
      </c>
      <c r="L28" s="21"/>
      <c r="M28" s="8"/>
      <c r="N28" s="8"/>
      <c r="O28" s="8"/>
      <c r="P28" s="8">
        <f t="shared" si="8"/>
        <v>1050000</v>
      </c>
    </row>
    <row r="29" spans="1:16" x14ac:dyDescent="0.25">
      <c r="A29" s="11">
        <v>51136</v>
      </c>
      <c r="B29" s="7">
        <v>19</v>
      </c>
      <c r="C29" s="7">
        <v>18</v>
      </c>
      <c r="D29" s="7">
        <v>53</v>
      </c>
      <c r="E29" s="20"/>
      <c r="F29" s="21">
        <f t="shared" si="4"/>
        <v>-546200</v>
      </c>
      <c r="G29" s="9"/>
      <c r="H29" s="8"/>
      <c r="I29" s="9">
        <f t="shared" si="7"/>
        <v>450000</v>
      </c>
      <c r="K29" s="8">
        <f t="shared" si="9"/>
        <v>0</v>
      </c>
      <c r="L29" s="21"/>
      <c r="M29" s="8"/>
      <c r="N29" s="8"/>
      <c r="O29" s="8"/>
      <c r="P29" s="8">
        <f t="shared" si="8"/>
        <v>1075000</v>
      </c>
    </row>
    <row r="30" spans="1:16" x14ac:dyDescent="0.25">
      <c r="A30" s="11">
        <v>51502</v>
      </c>
      <c r="B30" s="7">
        <v>20</v>
      </c>
      <c r="C30" s="7">
        <v>19</v>
      </c>
      <c r="D30" s="7">
        <v>54</v>
      </c>
      <c r="E30" s="20"/>
      <c r="F30" s="21">
        <f t="shared" si="4"/>
        <v>-546200</v>
      </c>
      <c r="G30" s="9"/>
      <c r="H30" s="8"/>
      <c r="I30" s="9">
        <f>I29+25000</f>
        <v>475000</v>
      </c>
      <c r="K30" s="8">
        <f t="shared" si="9"/>
        <v>0</v>
      </c>
      <c r="L30" s="21"/>
      <c r="M30" s="8"/>
      <c r="N30" s="8"/>
      <c r="O30" s="8"/>
      <c r="P30" s="8">
        <f t="shared" si="8"/>
        <v>1100000</v>
      </c>
    </row>
    <row r="31" spans="1:16" x14ac:dyDescent="0.25">
      <c r="A31" s="11">
        <v>51867</v>
      </c>
      <c r="B31" s="7">
        <v>21</v>
      </c>
      <c r="C31" s="7">
        <v>20</v>
      </c>
      <c r="D31" s="7">
        <v>55</v>
      </c>
      <c r="E31" s="20"/>
      <c r="F31" s="21">
        <f t="shared" si="4"/>
        <v>-546200</v>
      </c>
      <c r="G31" s="9"/>
      <c r="H31" s="8"/>
      <c r="I31" s="9">
        <f t="shared" si="7"/>
        <v>500000</v>
      </c>
      <c r="J31" s="8">
        <f>B7+I31</f>
        <v>1000000</v>
      </c>
      <c r="K31" s="8">
        <f>SUM(E31,G31,H31,J31)</f>
        <v>1000000</v>
      </c>
      <c r="L31" s="21">
        <f>K31+L25</f>
        <v>453800</v>
      </c>
      <c r="M31" s="8">
        <f>K31</f>
        <v>1000000</v>
      </c>
      <c r="N31" s="8">
        <f>K31</f>
        <v>1000000</v>
      </c>
      <c r="O31" s="8">
        <f>K31</f>
        <v>1000000</v>
      </c>
      <c r="P31" s="8">
        <f t="shared" si="8"/>
        <v>1125000</v>
      </c>
    </row>
    <row r="32" spans="1:16" x14ac:dyDescent="0.25">
      <c r="C32" s="7"/>
      <c r="D32" s="7"/>
      <c r="J32" s="2"/>
    </row>
    <row r="33" spans="4:15" x14ac:dyDescent="0.25">
      <c r="D33" s="6" t="s">
        <v>14</v>
      </c>
      <c r="F33" s="10">
        <f>F25</f>
        <v>-546200</v>
      </c>
      <c r="G33" s="8"/>
      <c r="J33" s="12" t="s">
        <v>13</v>
      </c>
      <c r="K33" s="19">
        <f>XIRR(K11:K31,A11:A31)</f>
        <v>4.6027281880378718E-2</v>
      </c>
      <c r="L33" s="16"/>
      <c r="M33" s="19">
        <f>XIRR(M$11:M$31,$A$11:$A$31)</f>
        <v>5.430712401866912E-2</v>
      </c>
      <c r="N33" s="19">
        <f>XIRR(N$11:N$31,$A$11:$A$31)</f>
        <v>6.3586828112602231E-2</v>
      </c>
      <c r="O33" s="19">
        <f>XIRR(O$11:O$31,$A$11:$A$31)</f>
        <v>7.4148467183113118E-2</v>
      </c>
    </row>
    <row r="34" spans="4:15" x14ac:dyDescent="0.25">
      <c r="D34" s="6" t="s">
        <v>15</v>
      </c>
      <c r="F34" s="10">
        <f>J31</f>
        <v>1000000</v>
      </c>
    </row>
    <row r="35" spans="4:15" x14ac:dyDescent="0.25">
      <c r="D35" s="6" t="s">
        <v>25</v>
      </c>
      <c r="F35" s="10">
        <f>F34+F33</f>
        <v>453800</v>
      </c>
    </row>
    <row r="36" spans="4:15" x14ac:dyDescent="0.25">
      <c r="D36" s="6" t="s">
        <v>27</v>
      </c>
      <c r="F36" s="10">
        <f>SUM(M11:M31)</f>
        <v>510604.79999999999</v>
      </c>
    </row>
    <row r="37" spans="4:15" x14ac:dyDescent="0.25">
      <c r="D37" s="6" t="s">
        <v>28</v>
      </c>
      <c r="F37" s="10">
        <f>SUM(N11:N31)</f>
        <v>567409.60000000009</v>
      </c>
    </row>
    <row r="38" spans="4:15" x14ac:dyDescent="0.25">
      <c r="D38" s="6" t="s">
        <v>29</v>
      </c>
      <c r="F38" s="10">
        <f>SUM(O11:O31)</f>
        <v>624214.40000000014</v>
      </c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13978-E34B-4FEB-B0F0-B970156EF69F}">
  <dimension ref="A1:P39"/>
  <sheetViews>
    <sheetView workbookViewId="0">
      <selection activeCell="E6" sqref="E6"/>
    </sheetView>
  </sheetViews>
  <sheetFormatPr defaultRowHeight="15" x14ac:dyDescent="0.25"/>
  <cols>
    <col min="1" max="1" width="20.7109375" bestFit="1" customWidth="1"/>
    <col min="2" max="2" width="16.7109375" bestFit="1" customWidth="1"/>
    <col min="3" max="3" width="6.7109375" bestFit="1" customWidth="1"/>
    <col min="4" max="5" width="16.28515625" customWidth="1"/>
    <col min="6" max="6" width="12.28515625" bestFit="1" customWidth="1"/>
    <col min="7" max="7" width="10.7109375" hidden="1" customWidth="1"/>
    <col min="8" max="8" width="10.5703125" hidden="1" customWidth="1"/>
    <col min="9" max="9" width="11.28515625" customWidth="1"/>
    <col min="10" max="11" width="11.5703125" bestFit="1" customWidth="1"/>
    <col min="12" max="12" width="12.28515625" bestFit="1" customWidth="1"/>
    <col min="13" max="15" width="13.42578125" bestFit="1" customWidth="1"/>
    <col min="16" max="16" width="11.5703125" bestFit="1" customWidth="1"/>
  </cols>
  <sheetData>
    <row r="1" spans="1:16" x14ac:dyDescent="0.25">
      <c r="A1" s="1" t="s">
        <v>2</v>
      </c>
      <c r="B1" s="13">
        <v>44562</v>
      </c>
    </row>
    <row r="2" spans="1:16" x14ac:dyDescent="0.25">
      <c r="A2" s="1" t="s">
        <v>3</v>
      </c>
      <c r="B2" s="12" t="s">
        <v>16</v>
      </c>
      <c r="I2" s="3"/>
    </row>
    <row r="3" spans="1:16" x14ac:dyDescent="0.25">
      <c r="A3" s="1" t="s">
        <v>4</v>
      </c>
      <c r="B3" s="12">
        <v>35</v>
      </c>
      <c r="I3" s="4"/>
    </row>
    <row r="4" spans="1:16" x14ac:dyDescent="0.25">
      <c r="A4" s="1" t="s">
        <v>5</v>
      </c>
      <c r="B4" s="12">
        <v>10</v>
      </c>
      <c r="M4" s="17"/>
      <c r="N4" s="18"/>
      <c r="O4" s="18"/>
    </row>
    <row r="5" spans="1:16" x14ac:dyDescent="0.25">
      <c r="A5" s="1" t="s">
        <v>0</v>
      </c>
      <c r="B5" s="14">
        <v>15</v>
      </c>
    </row>
    <row r="6" spans="1:16" x14ac:dyDescent="0.25">
      <c r="A6" s="1" t="s">
        <v>6</v>
      </c>
      <c r="B6" s="15">
        <v>104455</v>
      </c>
      <c r="D6" s="6" t="s">
        <v>31</v>
      </c>
      <c r="E6" s="25">
        <f>B6*1.045</f>
        <v>109155.47499999999</v>
      </c>
    </row>
    <row r="7" spans="1:16" x14ac:dyDescent="0.25">
      <c r="A7" s="1" t="s">
        <v>7</v>
      </c>
      <c r="B7" s="15">
        <v>1000000</v>
      </c>
      <c r="D7" s="6" t="s">
        <v>32</v>
      </c>
      <c r="E7" s="25">
        <f>B6*1.0225</f>
        <v>106805.2375</v>
      </c>
    </row>
    <row r="8" spans="1:16" x14ac:dyDescent="0.25">
      <c r="A8" s="1" t="s">
        <v>21</v>
      </c>
      <c r="B8" s="15">
        <v>625000</v>
      </c>
    </row>
    <row r="9" spans="1:16" x14ac:dyDescent="0.25">
      <c r="A9" s="5"/>
      <c r="B9" s="5"/>
      <c r="M9" s="22">
        <v>0.104</v>
      </c>
      <c r="N9" s="22">
        <v>0.20799999999999999</v>
      </c>
      <c r="O9" s="22">
        <v>0.312</v>
      </c>
    </row>
    <row r="10" spans="1:16" ht="75" x14ac:dyDescent="0.25">
      <c r="A10" s="23" t="s">
        <v>20</v>
      </c>
      <c r="B10" s="24" t="s">
        <v>8</v>
      </c>
      <c r="C10" s="24" t="s">
        <v>9</v>
      </c>
      <c r="D10" s="23" t="s">
        <v>4</v>
      </c>
      <c r="E10" s="24" t="s">
        <v>26</v>
      </c>
      <c r="F10" s="24" t="s">
        <v>10</v>
      </c>
      <c r="G10" s="24" t="s">
        <v>22</v>
      </c>
      <c r="H10" s="24" t="s">
        <v>23</v>
      </c>
      <c r="I10" s="24" t="s">
        <v>30</v>
      </c>
      <c r="J10" s="24" t="s">
        <v>11</v>
      </c>
      <c r="K10" s="24" t="s">
        <v>12</v>
      </c>
      <c r="L10" s="24" t="s">
        <v>24</v>
      </c>
      <c r="M10" s="24" t="s">
        <v>17</v>
      </c>
      <c r="N10" s="24" t="s">
        <v>18</v>
      </c>
      <c r="O10" s="24" t="s">
        <v>19</v>
      </c>
      <c r="P10" s="24" t="s">
        <v>1</v>
      </c>
    </row>
    <row r="11" spans="1:16" x14ac:dyDescent="0.25">
      <c r="A11" s="11">
        <v>44562</v>
      </c>
      <c r="B11" s="7">
        <v>1</v>
      </c>
      <c r="C11" s="7"/>
      <c r="D11" s="7">
        <v>35</v>
      </c>
      <c r="E11" s="20">
        <f>-E6</f>
        <v>-109155.47499999999</v>
      </c>
      <c r="F11" s="21">
        <f>E11</f>
        <v>-109155.47499999999</v>
      </c>
      <c r="G11" s="7"/>
      <c r="I11" s="9"/>
      <c r="J11" s="8"/>
      <c r="K11" s="8">
        <f t="shared" ref="K11:K25" si="0">SUM(E11,G11,H11)</f>
        <v>-109155.47499999999</v>
      </c>
      <c r="L11" s="21">
        <f>K11</f>
        <v>-109155.47499999999</v>
      </c>
      <c r="M11" s="8">
        <f t="shared" ref="M11:M25" si="1">$E11-($M$9*$E11)+SUM(G11,H11)</f>
        <v>-97803.305599999992</v>
      </c>
      <c r="N11" s="8">
        <f t="shared" ref="N11:N25" si="2">$E11-($N$9*$E11)+SUM(G11,H11)</f>
        <v>-86451.136199999994</v>
      </c>
      <c r="O11" s="8">
        <f t="shared" ref="O11:O25" si="3">$E11-($O$9*$E11)+SUM(G11,H11)</f>
        <v>-75098.966799999995</v>
      </c>
    </row>
    <row r="12" spans="1:16" x14ac:dyDescent="0.25">
      <c r="A12" s="11">
        <v>44927</v>
      </c>
      <c r="B12" s="7">
        <v>2</v>
      </c>
      <c r="C12" s="7">
        <v>1</v>
      </c>
      <c r="D12" s="7">
        <v>36</v>
      </c>
      <c r="E12" s="20">
        <f>-E7</f>
        <v>-106805.2375</v>
      </c>
      <c r="F12" s="21">
        <f>E12+F11</f>
        <v>-215960.71249999999</v>
      </c>
      <c r="G12" s="7"/>
      <c r="H12" s="8"/>
      <c r="I12" s="9">
        <v>50000</v>
      </c>
      <c r="J12" s="8"/>
      <c r="K12" s="8">
        <f t="shared" si="0"/>
        <v>-106805.2375</v>
      </c>
      <c r="L12" s="21">
        <f>K12+L11</f>
        <v>-215960.71249999999</v>
      </c>
      <c r="M12" s="8">
        <f t="shared" si="1"/>
        <v>-95697.492800000007</v>
      </c>
      <c r="N12" s="8">
        <f t="shared" si="2"/>
        <v>-84589.748099999997</v>
      </c>
      <c r="O12" s="8">
        <f t="shared" si="3"/>
        <v>-73482.003400000001</v>
      </c>
      <c r="P12" s="8">
        <v>650000</v>
      </c>
    </row>
    <row r="13" spans="1:16" x14ac:dyDescent="0.25">
      <c r="A13" s="11">
        <v>45292</v>
      </c>
      <c r="B13" s="7">
        <v>3</v>
      </c>
      <c r="C13" s="7">
        <v>2</v>
      </c>
      <c r="D13" s="7">
        <v>37</v>
      </c>
      <c r="E13" s="20">
        <f>E12</f>
        <v>-106805.2375</v>
      </c>
      <c r="F13" s="21">
        <f t="shared" ref="F13:F26" si="4">E13+F12</f>
        <v>-322765.95</v>
      </c>
      <c r="G13" s="7"/>
      <c r="H13" s="8"/>
      <c r="I13" s="9">
        <f>I12+50000</f>
        <v>100000</v>
      </c>
      <c r="J13" s="8"/>
      <c r="K13" s="8">
        <f t="shared" si="0"/>
        <v>-106805.2375</v>
      </c>
      <c r="L13" s="21">
        <f t="shared" ref="L13:L26" si="5">K13+L12</f>
        <v>-322765.95</v>
      </c>
      <c r="M13" s="8">
        <f t="shared" si="1"/>
        <v>-95697.492800000007</v>
      </c>
      <c r="N13" s="8">
        <f t="shared" si="2"/>
        <v>-84589.748099999997</v>
      </c>
      <c r="O13" s="8">
        <f t="shared" si="3"/>
        <v>-73482.003400000001</v>
      </c>
      <c r="P13" s="8">
        <f>P12+25000</f>
        <v>675000</v>
      </c>
    </row>
    <row r="14" spans="1:16" x14ac:dyDescent="0.25">
      <c r="A14" s="11">
        <v>45658</v>
      </c>
      <c r="B14" s="7">
        <v>4</v>
      </c>
      <c r="C14" s="7">
        <v>3</v>
      </c>
      <c r="D14" s="7">
        <v>38</v>
      </c>
      <c r="E14" s="20">
        <f t="shared" ref="E14:E20" si="6">E13</f>
        <v>-106805.2375</v>
      </c>
      <c r="F14" s="21">
        <f t="shared" si="4"/>
        <v>-429571.1875</v>
      </c>
      <c r="G14" s="7"/>
      <c r="H14" s="8"/>
      <c r="I14" s="9">
        <f t="shared" ref="I14:I26" si="7">I13+50000</f>
        <v>150000</v>
      </c>
      <c r="J14" s="8"/>
      <c r="K14" s="8">
        <f t="shared" si="0"/>
        <v>-106805.2375</v>
      </c>
      <c r="L14" s="21">
        <f t="shared" si="5"/>
        <v>-429571.1875</v>
      </c>
      <c r="M14" s="8">
        <f t="shared" si="1"/>
        <v>-95697.492800000007</v>
      </c>
      <c r="N14" s="8">
        <f t="shared" si="2"/>
        <v>-84589.748099999997</v>
      </c>
      <c r="O14" s="8">
        <f t="shared" si="3"/>
        <v>-73482.003400000001</v>
      </c>
      <c r="P14" s="8">
        <f t="shared" ref="P14:P26" si="8">P13+25000</f>
        <v>700000</v>
      </c>
    </row>
    <row r="15" spans="1:16" x14ac:dyDescent="0.25">
      <c r="A15" s="11">
        <v>46023</v>
      </c>
      <c r="B15" s="7">
        <v>5</v>
      </c>
      <c r="C15" s="7">
        <v>4</v>
      </c>
      <c r="D15" s="7">
        <v>39</v>
      </c>
      <c r="E15" s="20">
        <f t="shared" si="6"/>
        <v>-106805.2375</v>
      </c>
      <c r="F15" s="21">
        <f t="shared" si="4"/>
        <v>-536376.42500000005</v>
      </c>
      <c r="G15" s="7"/>
      <c r="H15" s="8"/>
      <c r="I15" s="9">
        <f t="shared" si="7"/>
        <v>200000</v>
      </c>
      <c r="J15" s="8"/>
      <c r="K15" s="8">
        <f t="shared" si="0"/>
        <v>-106805.2375</v>
      </c>
      <c r="L15" s="21">
        <f t="shared" si="5"/>
        <v>-536376.42500000005</v>
      </c>
      <c r="M15" s="8">
        <f t="shared" si="1"/>
        <v>-95697.492800000007</v>
      </c>
      <c r="N15" s="8">
        <f t="shared" si="2"/>
        <v>-84589.748099999997</v>
      </c>
      <c r="O15" s="8">
        <f t="shared" si="3"/>
        <v>-73482.003400000001</v>
      </c>
      <c r="P15" s="8">
        <f t="shared" si="8"/>
        <v>725000</v>
      </c>
    </row>
    <row r="16" spans="1:16" x14ac:dyDescent="0.25">
      <c r="A16" s="11">
        <v>46388</v>
      </c>
      <c r="B16" s="7">
        <v>6</v>
      </c>
      <c r="C16" s="7">
        <v>5</v>
      </c>
      <c r="D16" s="7">
        <v>40</v>
      </c>
      <c r="E16" s="20">
        <f t="shared" si="6"/>
        <v>-106805.2375</v>
      </c>
      <c r="F16" s="21">
        <f t="shared" si="4"/>
        <v>-643181.66250000009</v>
      </c>
      <c r="G16" s="7"/>
      <c r="H16" s="8"/>
      <c r="I16" s="9">
        <f t="shared" si="7"/>
        <v>250000</v>
      </c>
      <c r="J16" s="8"/>
      <c r="K16" s="8">
        <f t="shared" si="0"/>
        <v>-106805.2375</v>
      </c>
      <c r="L16" s="21">
        <f t="shared" si="5"/>
        <v>-643181.66250000009</v>
      </c>
      <c r="M16" s="8">
        <f t="shared" si="1"/>
        <v>-95697.492800000007</v>
      </c>
      <c r="N16" s="8">
        <f t="shared" si="2"/>
        <v>-84589.748099999997</v>
      </c>
      <c r="O16" s="8">
        <f t="shared" si="3"/>
        <v>-73482.003400000001</v>
      </c>
      <c r="P16" s="8">
        <f t="shared" si="8"/>
        <v>750000</v>
      </c>
    </row>
    <row r="17" spans="1:16" x14ac:dyDescent="0.25">
      <c r="A17" s="11">
        <v>46753</v>
      </c>
      <c r="B17" s="7">
        <v>7</v>
      </c>
      <c r="C17" s="7">
        <v>6</v>
      </c>
      <c r="D17" s="7">
        <v>41</v>
      </c>
      <c r="E17" s="20">
        <f t="shared" si="6"/>
        <v>-106805.2375</v>
      </c>
      <c r="F17" s="21">
        <f t="shared" si="4"/>
        <v>-749986.90000000014</v>
      </c>
      <c r="G17" s="7"/>
      <c r="H17" s="8"/>
      <c r="I17" s="9">
        <f t="shared" si="7"/>
        <v>300000</v>
      </c>
      <c r="J17" s="8"/>
      <c r="K17" s="8">
        <f t="shared" si="0"/>
        <v>-106805.2375</v>
      </c>
      <c r="L17" s="21">
        <f t="shared" si="5"/>
        <v>-749986.90000000014</v>
      </c>
      <c r="M17" s="8">
        <f t="shared" si="1"/>
        <v>-95697.492800000007</v>
      </c>
      <c r="N17" s="8">
        <f t="shared" si="2"/>
        <v>-84589.748099999997</v>
      </c>
      <c r="O17" s="8">
        <f t="shared" si="3"/>
        <v>-73482.003400000001</v>
      </c>
      <c r="P17" s="8">
        <f t="shared" si="8"/>
        <v>775000</v>
      </c>
    </row>
    <row r="18" spans="1:16" x14ac:dyDescent="0.25">
      <c r="A18" s="11">
        <v>47119</v>
      </c>
      <c r="B18" s="7">
        <v>8</v>
      </c>
      <c r="C18" s="7">
        <v>7</v>
      </c>
      <c r="D18" s="7">
        <v>42</v>
      </c>
      <c r="E18" s="20">
        <f t="shared" si="6"/>
        <v>-106805.2375</v>
      </c>
      <c r="F18" s="21">
        <f t="shared" si="4"/>
        <v>-856792.13750000019</v>
      </c>
      <c r="G18" s="7"/>
      <c r="H18" s="8"/>
      <c r="I18" s="9">
        <f t="shared" si="7"/>
        <v>350000</v>
      </c>
      <c r="J18" s="8"/>
      <c r="K18" s="8">
        <f t="shared" si="0"/>
        <v>-106805.2375</v>
      </c>
      <c r="L18" s="21">
        <f t="shared" si="5"/>
        <v>-856792.13750000019</v>
      </c>
      <c r="M18" s="8">
        <f t="shared" si="1"/>
        <v>-95697.492800000007</v>
      </c>
      <c r="N18" s="8">
        <f t="shared" si="2"/>
        <v>-84589.748099999997</v>
      </c>
      <c r="O18" s="8">
        <f t="shared" si="3"/>
        <v>-73482.003400000001</v>
      </c>
      <c r="P18" s="8">
        <f t="shared" si="8"/>
        <v>800000</v>
      </c>
    </row>
    <row r="19" spans="1:16" x14ac:dyDescent="0.25">
      <c r="A19" s="11">
        <v>47484</v>
      </c>
      <c r="B19" s="7">
        <v>9</v>
      </c>
      <c r="C19" s="7">
        <v>8</v>
      </c>
      <c r="D19" s="7">
        <v>43</v>
      </c>
      <c r="E19" s="20">
        <f t="shared" si="6"/>
        <v>-106805.2375</v>
      </c>
      <c r="F19" s="21">
        <f t="shared" si="4"/>
        <v>-963597.37500000023</v>
      </c>
      <c r="G19" s="7"/>
      <c r="H19" s="8"/>
      <c r="I19" s="9">
        <f t="shared" si="7"/>
        <v>400000</v>
      </c>
      <c r="J19" s="8"/>
      <c r="K19" s="8">
        <f t="shared" si="0"/>
        <v>-106805.2375</v>
      </c>
      <c r="L19" s="21">
        <f t="shared" si="5"/>
        <v>-963597.37500000023</v>
      </c>
      <c r="M19" s="8">
        <f t="shared" si="1"/>
        <v>-95697.492800000007</v>
      </c>
      <c r="N19" s="8">
        <f t="shared" si="2"/>
        <v>-84589.748099999997</v>
      </c>
      <c r="O19" s="8">
        <f t="shared" si="3"/>
        <v>-73482.003400000001</v>
      </c>
      <c r="P19" s="8">
        <f t="shared" si="8"/>
        <v>825000</v>
      </c>
    </row>
    <row r="20" spans="1:16" x14ac:dyDescent="0.25">
      <c r="A20" s="11">
        <v>47849</v>
      </c>
      <c r="B20" s="7">
        <v>10</v>
      </c>
      <c r="C20" s="7">
        <v>9</v>
      </c>
      <c r="D20" s="7">
        <v>44</v>
      </c>
      <c r="E20" s="20">
        <f t="shared" si="6"/>
        <v>-106805.2375</v>
      </c>
      <c r="F20" s="21">
        <f t="shared" si="4"/>
        <v>-1070402.6125000003</v>
      </c>
      <c r="G20" s="7"/>
      <c r="H20" s="8"/>
      <c r="I20" s="9">
        <f t="shared" si="7"/>
        <v>450000</v>
      </c>
      <c r="J20" s="8"/>
      <c r="K20" s="8">
        <f t="shared" si="0"/>
        <v>-106805.2375</v>
      </c>
      <c r="L20" s="21">
        <f t="shared" si="5"/>
        <v>-1070402.6125000003</v>
      </c>
      <c r="M20" s="8">
        <f t="shared" si="1"/>
        <v>-95697.492800000007</v>
      </c>
      <c r="N20" s="8">
        <f t="shared" si="2"/>
        <v>-84589.748099999997</v>
      </c>
      <c r="O20" s="8">
        <f t="shared" si="3"/>
        <v>-73482.003400000001</v>
      </c>
      <c r="P20" s="8">
        <f t="shared" si="8"/>
        <v>850000</v>
      </c>
    </row>
    <row r="21" spans="1:16" x14ac:dyDescent="0.25">
      <c r="A21" s="11">
        <v>48214</v>
      </c>
      <c r="B21" s="7">
        <v>11</v>
      </c>
      <c r="C21" s="7">
        <v>10</v>
      </c>
      <c r="D21" s="7">
        <v>45</v>
      </c>
      <c r="E21" s="20"/>
      <c r="F21" s="21">
        <f t="shared" si="4"/>
        <v>-1070402.6125000003</v>
      </c>
      <c r="G21" s="9"/>
      <c r="H21" s="8"/>
      <c r="I21" s="9">
        <f t="shared" si="7"/>
        <v>500000</v>
      </c>
      <c r="J21" s="8"/>
      <c r="K21" s="8">
        <f t="shared" si="0"/>
        <v>0</v>
      </c>
      <c r="L21" s="21">
        <f t="shared" si="5"/>
        <v>-1070402.6125000003</v>
      </c>
      <c r="M21" s="8">
        <f t="shared" si="1"/>
        <v>0</v>
      </c>
      <c r="N21" s="8">
        <f t="shared" si="2"/>
        <v>0</v>
      </c>
      <c r="O21" s="8">
        <f t="shared" si="3"/>
        <v>0</v>
      </c>
      <c r="P21" s="8">
        <f t="shared" si="8"/>
        <v>875000</v>
      </c>
    </row>
    <row r="22" spans="1:16" x14ac:dyDescent="0.25">
      <c r="A22" s="11">
        <v>48580</v>
      </c>
      <c r="B22" s="7">
        <v>12</v>
      </c>
      <c r="C22" s="7">
        <v>11</v>
      </c>
      <c r="D22" s="7">
        <v>46</v>
      </c>
      <c r="E22" s="20"/>
      <c r="F22" s="21">
        <f t="shared" si="4"/>
        <v>-1070402.6125000003</v>
      </c>
      <c r="G22" s="8"/>
      <c r="H22" s="8"/>
      <c r="I22" s="9">
        <f t="shared" si="7"/>
        <v>550000</v>
      </c>
      <c r="J22" s="8"/>
      <c r="K22" s="8">
        <f t="shared" si="0"/>
        <v>0</v>
      </c>
      <c r="L22" s="21">
        <f t="shared" si="5"/>
        <v>-1070402.6125000003</v>
      </c>
      <c r="M22" s="8">
        <f t="shared" si="1"/>
        <v>0</v>
      </c>
      <c r="N22" s="8">
        <f t="shared" si="2"/>
        <v>0</v>
      </c>
      <c r="O22" s="8">
        <f t="shared" si="3"/>
        <v>0</v>
      </c>
      <c r="P22" s="8">
        <f t="shared" si="8"/>
        <v>900000</v>
      </c>
    </row>
    <row r="23" spans="1:16" x14ac:dyDescent="0.25">
      <c r="A23" s="11">
        <v>48945</v>
      </c>
      <c r="B23" s="7">
        <v>13</v>
      </c>
      <c r="C23" s="7">
        <v>12</v>
      </c>
      <c r="D23" s="7">
        <v>47</v>
      </c>
      <c r="E23" s="20"/>
      <c r="F23" s="21">
        <f t="shared" si="4"/>
        <v>-1070402.6125000003</v>
      </c>
      <c r="G23" s="8"/>
      <c r="H23" s="8"/>
      <c r="I23" s="9">
        <f t="shared" si="7"/>
        <v>600000</v>
      </c>
      <c r="J23" s="8"/>
      <c r="K23" s="8">
        <f t="shared" si="0"/>
        <v>0</v>
      </c>
      <c r="L23" s="21">
        <f t="shared" si="5"/>
        <v>-1070402.6125000003</v>
      </c>
      <c r="M23" s="8">
        <f t="shared" si="1"/>
        <v>0</v>
      </c>
      <c r="N23" s="8">
        <f t="shared" si="2"/>
        <v>0</v>
      </c>
      <c r="O23" s="8">
        <f t="shared" si="3"/>
        <v>0</v>
      </c>
      <c r="P23" s="8">
        <f t="shared" si="8"/>
        <v>925000</v>
      </c>
    </row>
    <row r="24" spans="1:16" x14ac:dyDescent="0.25">
      <c r="A24" s="11">
        <v>49310</v>
      </c>
      <c r="B24" s="7">
        <v>14</v>
      </c>
      <c r="C24" s="7">
        <v>13</v>
      </c>
      <c r="D24" s="7">
        <v>48</v>
      </c>
      <c r="E24" s="20"/>
      <c r="F24" s="21">
        <f t="shared" si="4"/>
        <v>-1070402.6125000003</v>
      </c>
      <c r="G24" s="8"/>
      <c r="H24" s="8"/>
      <c r="I24" s="9">
        <f t="shared" si="7"/>
        <v>650000</v>
      </c>
      <c r="J24" s="8"/>
      <c r="K24" s="8">
        <f t="shared" si="0"/>
        <v>0</v>
      </c>
      <c r="L24" s="21">
        <f t="shared" si="5"/>
        <v>-1070402.6125000003</v>
      </c>
      <c r="M24" s="8">
        <f t="shared" si="1"/>
        <v>0</v>
      </c>
      <c r="N24" s="8">
        <f t="shared" si="2"/>
        <v>0</v>
      </c>
      <c r="O24" s="8">
        <f t="shared" si="3"/>
        <v>0</v>
      </c>
      <c r="P24" s="8">
        <f t="shared" si="8"/>
        <v>950000</v>
      </c>
    </row>
    <row r="25" spans="1:16" x14ac:dyDescent="0.25">
      <c r="A25" s="11">
        <v>49675</v>
      </c>
      <c r="B25" s="7">
        <v>15</v>
      </c>
      <c r="C25" s="7">
        <v>14</v>
      </c>
      <c r="D25" s="7">
        <v>49</v>
      </c>
      <c r="E25" s="20"/>
      <c r="F25" s="21">
        <f t="shared" si="4"/>
        <v>-1070402.6125000003</v>
      </c>
      <c r="G25" s="9"/>
      <c r="H25" s="8"/>
      <c r="I25" s="9">
        <f t="shared" si="7"/>
        <v>700000</v>
      </c>
      <c r="K25" s="8">
        <f t="shared" si="0"/>
        <v>0</v>
      </c>
      <c r="L25" s="21">
        <f t="shared" si="5"/>
        <v>-1070402.6125000003</v>
      </c>
      <c r="M25" s="8">
        <f t="shared" si="1"/>
        <v>0</v>
      </c>
      <c r="N25" s="8">
        <f t="shared" si="2"/>
        <v>0</v>
      </c>
      <c r="O25" s="8">
        <f t="shared" si="3"/>
        <v>0</v>
      </c>
      <c r="P25" s="8">
        <f t="shared" si="8"/>
        <v>975000</v>
      </c>
    </row>
    <row r="26" spans="1:16" x14ac:dyDescent="0.25">
      <c r="A26" s="11">
        <v>50041</v>
      </c>
      <c r="B26" s="7">
        <v>16</v>
      </c>
      <c r="C26" s="7">
        <v>15</v>
      </c>
      <c r="D26" s="7">
        <v>50</v>
      </c>
      <c r="E26" s="20"/>
      <c r="F26" s="21">
        <f t="shared" si="4"/>
        <v>-1070402.6125000003</v>
      </c>
      <c r="G26" s="9"/>
      <c r="H26" s="8"/>
      <c r="I26" s="9">
        <f t="shared" si="7"/>
        <v>750000</v>
      </c>
      <c r="J26" s="8">
        <f>B7+I26</f>
        <v>1750000</v>
      </c>
      <c r="K26" s="8">
        <f>SUM(E26,G26,H26,J26)</f>
        <v>1750000</v>
      </c>
      <c r="L26" s="21">
        <f t="shared" si="5"/>
        <v>679597.38749999972</v>
      </c>
      <c r="M26" s="8">
        <f>K26</f>
        <v>1750000</v>
      </c>
      <c r="N26" s="8">
        <f>K26</f>
        <v>1750000</v>
      </c>
      <c r="O26" s="8">
        <f>K26</f>
        <v>1750000</v>
      </c>
      <c r="P26" s="8">
        <f t="shared" si="8"/>
        <v>1000000</v>
      </c>
    </row>
    <row r="27" spans="1:16" x14ac:dyDescent="0.25">
      <c r="C27" s="7"/>
      <c r="D27" s="7"/>
      <c r="J27" s="2"/>
    </row>
    <row r="28" spans="1:16" x14ac:dyDescent="0.25">
      <c r="D28" s="6" t="s">
        <v>14</v>
      </c>
      <c r="F28" s="10">
        <f>F25</f>
        <v>-1070402.6125000003</v>
      </c>
      <c r="G28" s="8"/>
      <c r="J28" s="12" t="s">
        <v>13</v>
      </c>
      <c r="K28" s="19">
        <f>XIRR(K11:K26,A11:A26)</f>
        <v>4.697794616222381E-2</v>
      </c>
      <c r="L28" s="16"/>
      <c r="M28" s="19">
        <f>XIRR(M$11:M$26,$A$11:$A$26)</f>
        <v>5.7542040944099426E-2</v>
      </c>
      <c r="N28" s="19">
        <f>XIRR(N$11:N$26,$A$11:$A$26)</f>
        <v>6.9443503022193917E-2</v>
      </c>
      <c r="O28" s="19">
        <f>XIRR(O$11:O$26,$A$11:$A$26)</f>
        <v>8.3066430687904383E-2</v>
      </c>
    </row>
    <row r="29" spans="1:16" x14ac:dyDescent="0.25">
      <c r="D29" s="6" t="s">
        <v>15</v>
      </c>
      <c r="F29" s="10">
        <f>J26</f>
        <v>1750000</v>
      </c>
    </row>
    <row r="30" spans="1:16" x14ac:dyDescent="0.25">
      <c r="D30" s="6" t="s">
        <v>25</v>
      </c>
      <c r="F30" s="10">
        <f>F29+F28</f>
        <v>679597.38749999972</v>
      </c>
    </row>
    <row r="31" spans="1:16" x14ac:dyDescent="0.25">
      <c r="D31" s="6" t="s">
        <v>27</v>
      </c>
      <c r="F31" s="10">
        <f>SUM(M11:M26)</f>
        <v>790919.25919999997</v>
      </c>
    </row>
    <row r="32" spans="1:16" x14ac:dyDescent="0.25">
      <c r="D32" s="6" t="s">
        <v>28</v>
      </c>
      <c r="F32" s="10">
        <f>SUM(N11:N26)</f>
        <v>902241.13090000022</v>
      </c>
    </row>
    <row r="33" spans="4:6" x14ac:dyDescent="0.25">
      <c r="D33" s="6" t="s">
        <v>29</v>
      </c>
      <c r="F33" s="10">
        <f>SUM(O11:O26)</f>
        <v>1013563.0026</v>
      </c>
    </row>
    <row r="39" spans="4:6" x14ac:dyDescent="0.25">
      <c r="D39">
        <v>100000</v>
      </c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10-15</vt:lpstr>
      <vt:lpstr>15-20</vt:lpstr>
      <vt:lpstr>10-15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Chopra</dc:creator>
  <cp:lastModifiedBy>Amit Chopra</cp:lastModifiedBy>
  <dcterms:created xsi:type="dcterms:W3CDTF">2021-02-13T07:34:03Z</dcterms:created>
  <dcterms:modified xsi:type="dcterms:W3CDTF">2021-02-23T12:31:54Z</dcterms:modified>
</cp:coreProperties>
</file>